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rdsprfsv11\Share\TAKAHASI-KYOUHEI\Desktop\"/>
    </mc:Choice>
  </mc:AlternateContent>
  <xr:revisionPtr revIDLastSave="0" documentId="8_{CB32A227-C9CE-434C-9FA9-2B86BD901E2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比較表" sheetId="1" r:id="rId1"/>
    <sheet name="作成例" sheetId="5" r:id="rId2"/>
    <sheet name="リスト" sheetId="2" r:id="rId3"/>
    <sheet name="着色例" sheetId="6" r:id="rId4"/>
  </sheets>
  <definedNames>
    <definedName name="_xlnm.Print_Area" localSheetId="1">作成例!$A$1:$I$31</definedName>
    <definedName name="_xlnm.Print_Area" localSheetId="0">比較表!$A$1:$I$31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5" l="1"/>
  <c r="M7" i="5" s="1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7" i="1" l="1"/>
  <c r="M7" i="1" s="1"/>
  <c r="N7" i="1"/>
  <c r="O7" i="1"/>
  <c r="P7" i="1"/>
  <c r="Q7" i="1"/>
  <c r="R7" i="1"/>
  <c r="S7" i="1"/>
  <c r="L8" i="1"/>
  <c r="M8" i="1" s="1"/>
  <c r="N8" i="1"/>
  <c r="O8" i="1"/>
  <c r="P8" i="1"/>
  <c r="Q8" i="1"/>
  <c r="R8" i="1"/>
  <c r="S8" i="1"/>
  <c r="L9" i="1"/>
  <c r="M9" i="1" s="1"/>
  <c r="N9" i="1"/>
  <c r="O9" i="1"/>
  <c r="P9" i="1"/>
  <c r="Q9" i="1"/>
  <c r="R9" i="1"/>
  <c r="S9" i="1"/>
  <c r="L10" i="1"/>
  <c r="M10" i="1" s="1"/>
  <c r="N10" i="1"/>
  <c r="O10" i="1"/>
  <c r="P10" i="1"/>
  <c r="Q10" i="1"/>
  <c r="R10" i="1"/>
  <c r="S10" i="1"/>
  <c r="L11" i="1"/>
  <c r="M11" i="1" s="1"/>
  <c r="N11" i="1"/>
  <c r="O11" i="1"/>
  <c r="P11" i="1"/>
  <c r="Q11" i="1"/>
  <c r="R11" i="1"/>
  <c r="S11" i="1"/>
  <c r="L12" i="1"/>
  <c r="M12" i="1" s="1"/>
  <c r="N12" i="1"/>
  <c r="O12" i="1"/>
  <c r="P12" i="1"/>
  <c r="Q12" i="1"/>
  <c r="R12" i="1"/>
  <c r="S12" i="1"/>
  <c r="L13" i="1"/>
  <c r="M13" i="1" s="1"/>
  <c r="N13" i="1"/>
  <c r="O13" i="1"/>
  <c r="P13" i="1"/>
  <c r="Q13" i="1"/>
  <c r="R13" i="1"/>
  <c r="S13" i="1"/>
  <c r="L14" i="1"/>
  <c r="M14" i="1" s="1"/>
  <c r="N14" i="1"/>
  <c r="O14" i="1"/>
  <c r="P14" i="1"/>
  <c r="Q14" i="1"/>
  <c r="R14" i="1"/>
  <c r="S14" i="1"/>
  <c r="L15" i="1"/>
  <c r="M15" i="1" s="1"/>
  <c r="N15" i="1"/>
  <c r="O15" i="1"/>
  <c r="P15" i="1"/>
  <c r="Q15" i="1"/>
  <c r="R15" i="1"/>
  <c r="S15" i="1"/>
  <c r="L16" i="1"/>
  <c r="M16" i="1" s="1"/>
  <c r="N16" i="1"/>
  <c r="O16" i="1"/>
  <c r="P16" i="1"/>
  <c r="Q16" i="1"/>
  <c r="R16" i="1"/>
  <c r="S16" i="1"/>
  <c r="L17" i="1"/>
  <c r="M17" i="1" s="1"/>
  <c r="N17" i="1"/>
  <c r="O17" i="1"/>
  <c r="P17" i="1"/>
  <c r="Q17" i="1"/>
  <c r="R17" i="1"/>
  <c r="S17" i="1"/>
  <c r="L18" i="1"/>
  <c r="M18" i="1" s="1"/>
  <c r="N18" i="1"/>
  <c r="O18" i="1"/>
  <c r="P18" i="1"/>
  <c r="Q18" i="1"/>
  <c r="R18" i="1"/>
  <c r="S18" i="1"/>
  <c r="L19" i="1"/>
  <c r="M19" i="1"/>
  <c r="N19" i="1"/>
  <c r="O19" i="1"/>
  <c r="P19" i="1"/>
  <c r="Q19" i="1"/>
  <c r="R19" i="1"/>
  <c r="S19" i="1"/>
  <c r="L20" i="1"/>
  <c r="M20" i="1" s="1"/>
  <c r="N20" i="1"/>
  <c r="O20" i="1"/>
  <c r="P20" i="1"/>
  <c r="Q20" i="1"/>
  <c r="R20" i="1"/>
  <c r="S20" i="1"/>
  <c r="L21" i="1"/>
  <c r="M21" i="1" s="1"/>
  <c r="N21" i="1"/>
  <c r="O21" i="1"/>
  <c r="P21" i="1"/>
  <c r="Q21" i="1"/>
  <c r="R21" i="1"/>
  <c r="S21" i="1"/>
  <c r="L22" i="1"/>
  <c r="M22" i="1" s="1"/>
  <c r="N22" i="1"/>
  <c r="O22" i="1"/>
  <c r="P22" i="1"/>
  <c r="Q22" i="1"/>
  <c r="R22" i="1"/>
  <c r="S22" i="1"/>
  <c r="L23" i="1"/>
  <c r="M23" i="1" s="1"/>
  <c r="N23" i="1"/>
  <c r="O23" i="1"/>
  <c r="P23" i="1"/>
  <c r="Q23" i="1"/>
  <c r="R23" i="1"/>
  <c r="S23" i="1"/>
  <c r="L24" i="1"/>
  <c r="M24" i="1" s="1"/>
  <c r="N24" i="1"/>
  <c r="O24" i="1"/>
  <c r="P24" i="1"/>
  <c r="Q24" i="1"/>
  <c r="R24" i="1"/>
  <c r="S24" i="1"/>
  <c r="L25" i="1"/>
  <c r="M25" i="1" s="1"/>
  <c r="N25" i="1"/>
  <c r="O25" i="1"/>
  <c r="P25" i="1"/>
  <c r="Q25" i="1"/>
  <c r="R25" i="1"/>
  <c r="S25" i="1"/>
  <c r="L26" i="1"/>
  <c r="M26" i="1" s="1"/>
  <c r="N26" i="1"/>
  <c r="O26" i="1"/>
  <c r="P26" i="1"/>
  <c r="Q26" i="1"/>
  <c r="R26" i="1"/>
  <c r="S26" i="1"/>
  <c r="L27" i="1"/>
  <c r="M27" i="1" s="1"/>
  <c r="N27" i="1"/>
  <c r="O27" i="1"/>
  <c r="P27" i="1"/>
  <c r="Q27" i="1"/>
  <c r="R27" i="1"/>
  <c r="S27" i="1"/>
  <c r="L28" i="1"/>
  <c r="M28" i="1" s="1"/>
  <c r="N28" i="1"/>
  <c r="O28" i="1"/>
  <c r="P28" i="1"/>
  <c r="Q28" i="1"/>
  <c r="R28" i="1"/>
  <c r="S28" i="1"/>
  <c r="L29" i="1"/>
  <c r="M29" i="1" s="1"/>
  <c r="N29" i="1"/>
  <c r="O29" i="1"/>
  <c r="P29" i="1"/>
  <c r="Q29" i="1"/>
  <c r="R29" i="1"/>
  <c r="S29" i="1"/>
  <c r="L30" i="1"/>
  <c r="M30" i="1" s="1"/>
  <c r="N30" i="1"/>
  <c r="O30" i="1"/>
  <c r="P30" i="1"/>
  <c r="Q30" i="1"/>
  <c r="R30" i="1"/>
  <c r="S30" i="1"/>
  <c r="L31" i="1"/>
  <c r="M31" i="1"/>
  <c r="N31" i="1"/>
  <c r="O31" i="1"/>
  <c r="P31" i="1"/>
  <c r="Q31" i="1"/>
  <c r="R31" i="1"/>
  <c r="S31" i="1"/>
  <c r="S6" i="1"/>
  <c r="R6" i="1"/>
  <c r="Q6" i="1"/>
  <c r="P6" i="1"/>
  <c r="O6" i="1"/>
  <c r="N6" i="1"/>
  <c r="L6" i="1"/>
  <c r="M6" i="1" s="1"/>
  <c r="L6" i="5" l="1"/>
  <c r="M6" i="5" s="1"/>
  <c r="S31" i="5" l="1"/>
  <c r="R31" i="5"/>
  <c r="Q31" i="5"/>
  <c r="P31" i="5"/>
  <c r="O31" i="5"/>
  <c r="N31" i="5"/>
  <c r="L31" i="5"/>
  <c r="M31" i="5" s="1"/>
  <c r="H31" i="5"/>
  <c r="K31" i="5" s="1"/>
  <c r="G31" i="5"/>
  <c r="J31" i="5" s="1"/>
  <c r="S30" i="5"/>
  <c r="R30" i="5"/>
  <c r="Q30" i="5"/>
  <c r="P30" i="5"/>
  <c r="O30" i="5"/>
  <c r="N30" i="5"/>
  <c r="L30" i="5"/>
  <c r="M30" i="5" s="1"/>
  <c r="H30" i="5"/>
  <c r="K30" i="5" s="1"/>
  <c r="G30" i="5"/>
  <c r="J30" i="5" s="1"/>
  <c r="L29" i="5"/>
  <c r="M29" i="5" s="1"/>
  <c r="H29" i="5"/>
  <c r="K29" i="5" s="1"/>
  <c r="G29" i="5"/>
  <c r="J29" i="5" s="1"/>
  <c r="L28" i="5"/>
  <c r="M28" i="5" s="1"/>
  <c r="H28" i="5"/>
  <c r="K28" i="5" s="1"/>
  <c r="G28" i="5"/>
  <c r="J28" i="5" s="1"/>
  <c r="L27" i="5"/>
  <c r="M27" i="5" s="1"/>
  <c r="H27" i="5"/>
  <c r="K27" i="5" s="1"/>
  <c r="G27" i="5"/>
  <c r="J27" i="5" s="1"/>
  <c r="L26" i="5"/>
  <c r="M26" i="5" s="1"/>
  <c r="H26" i="5"/>
  <c r="K26" i="5" s="1"/>
  <c r="G26" i="5"/>
  <c r="J26" i="5" s="1"/>
  <c r="L25" i="5"/>
  <c r="M25" i="5" s="1"/>
  <c r="H25" i="5"/>
  <c r="K25" i="5" s="1"/>
  <c r="G25" i="5"/>
  <c r="J25" i="5" s="1"/>
  <c r="L24" i="5"/>
  <c r="M24" i="5" s="1"/>
  <c r="H24" i="5"/>
  <c r="K24" i="5" s="1"/>
  <c r="G24" i="5"/>
  <c r="J24" i="5" s="1"/>
  <c r="L23" i="5"/>
  <c r="M23" i="5" s="1"/>
  <c r="H23" i="5"/>
  <c r="K23" i="5" s="1"/>
  <c r="G23" i="5"/>
  <c r="J23" i="5" s="1"/>
  <c r="L22" i="5"/>
  <c r="M22" i="5" s="1"/>
  <c r="H22" i="5"/>
  <c r="K22" i="5" s="1"/>
  <c r="G22" i="5"/>
  <c r="J22" i="5" s="1"/>
  <c r="L21" i="5"/>
  <c r="M21" i="5" s="1"/>
  <c r="H21" i="5"/>
  <c r="K21" i="5" s="1"/>
  <c r="G21" i="5"/>
  <c r="J21" i="5" s="1"/>
  <c r="L20" i="5"/>
  <c r="M20" i="5" s="1"/>
  <c r="H20" i="5"/>
  <c r="K20" i="5" s="1"/>
  <c r="G20" i="5"/>
  <c r="J20" i="5" s="1"/>
  <c r="L19" i="5"/>
  <c r="M19" i="5" s="1"/>
  <c r="H19" i="5"/>
  <c r="K19" i="5" s="1"/>
  <c r="G19" i="5"/>
  <c r="J19" i="5" s="1"/>
  <c r="L18" i="5"/>
  <c r="M18" i="5" s="1"/>
  <c r="H18" i="5"/>
  <c r="K18" i="5" s="1"/>
  <c r="G18" i="5"/>
  <c r="J18" i="5" s="1"/>
  <c r="L17" i="5"/>
  <c r="M17" i="5" s="1"/>
  <c r="H17" i="5"/>
  <c r="K17" i="5" s="1"/>
  <c r="G17" i="5"/>
  <c r="J17" i="5" s="1"/>
  <c r="L16" i="5"/>
  <c r="M16" i="5" s="1"/>
  <c r="H16" i="5"/>
  <c r="K16" i="5" s="1"/>
  <c r="G16" i="5"/>
  <c r="J16" i="5" s="1"/>
  <c r="H15" i="5"/>
  <c r="K15" i="5" s="1"/>
  <c r="O15" i="5" s="1"/>
  <c r="Q15" i="5" s="1"/>
  <c r="G15" i="5"/>
  <c r="J15" i="5" s="1"/>
  <c r="N15" i="5" s="1"/>
  <c r="P15" i="5" s="1"/>
  <c r="R15" i="5" s="1"/>
  <c r="S15" i="5" s="1"/>
  <c r="H14" i="5"/>
  <c r="K14" i="5" s="1"/>
  <c r="O14" i="5" s="1"/>
  <c r="Q14" i="5" s="1"/>
  <c r="G14" i="5"/>
  <c r="J14" i="5" s="1"/>
  <c r="N14" i="5" s="1"/>
  <c r="P14" i="5" s="1"/>
  <c r="R14" i="5" s="1"/>
  <c r="S14" i="5" s="1"/>
  <c r="H13" i="5"/>
  <c r="K13" i="5" s="1"/>
  <c r="O13" i="5" s="1"/>
  <c r="Q13" i="5" s="1"/>
  <c r="G13" i="5"/>
  <c r="J13" i="5" s="1"/>
  <c r="N13" i="5" s="1"/>
  <c r="P13" i="5" s="1"/>
  <c r="R13" i="5" s="1"/>
  <c r="S13" i="5" s="1"/>
  <c r="H12" i="5"/>
  <c r="K12" i="5" s="1"/>
  <c r="O12" i="5" s="1"/>
  <c r="Q12" i="5" s="1"/>
  <c r="G12" i="5"/>
  <c r="J12" i="5" s="1"/>
  <c r="N12" i="5" s="1"/>
  <c r="P12" i="5" s="1"/>
  <c r="R12" i="5" s="1"/>
  <c r="S12" i="5" s="1"/>
  <c r="H11" i="5"/>
  <c r="K11" i="5" s="1"/>
  <c r="O11" i="5" s="1"/>
  <c r="Q11" i="5" s="1"/>
  <c r="G11" i="5"/>
  <c r="J11" i="5" s="1"/>
  <c r="N11" i="5" s="1"/>
  <c r="P11" i="5" s="1"/>
  <c r="R11" i="5" s="1"/>
  <c r="S11" i="5" s="1"/>
  <c r="H10" i="5"/>
  <c r="K10" i="5" s="1"/>
  <c r="O10" i="5" s="1"/>
  <c r="Q10" i="5" s="1"/>
  <c r="G10" i="5"/>
  <c r="J10" i="5" s="1"/>
  <c r="N10" i="5" s="1"/>
  <c r="P10" i="5" s="1"/>
  <c r="R10" i="5" s="1"/>
  <c r="S10" i="5" s="1"/>
  <c r="H9" i="5"/>
  <c r="K9" i="5" s="1"/>
  <c r="O9" i="5" s="1"/>
  <c r="Q9" i="5" s="1"/>
  <c r="G9" i="5"/>
  <c r="J9" i="5" s="1"/>
  <c r="N9" i="5" s="1"/>
  <c r="P9" i="5" s="1"/>
  <c r="R9" i="5" s="1"/>
  <c r="S9" i="5" s="1"/>
  <c r="H8" i="5"/>
  <c r="K8" i="5" s="1"/>
  <c r="O8" i="5" s="1"/>
  <c r="Q8" i="5" s="1"/>
  <c r="G8" i="5"/>
  <c r="J8" i="5" s="1"/>
  <c r="N8" i="5" s="1"/>
  <c r="P8" i="5" s="1"/>
  <c r="R8" i="5" s="1"/>
  <c r="S8" i="5" s="1"/>
  <c r="H7" i="5"/>
  <c r="K7" i="5" s="1"/>
  <c r="O7" i="5" s="1"/>
  <c r="Q7" i="5" s="1"/>
  <c r="G7" i="5"/>
  <c r="J7" i="5" s="1"/>
  <c r="N7" i="5" s="1"/>
  <c r="P7" i="5" s="1"/>
  <c r="R7" i="5" s="1"/>
  <c r="S7" i="5" s="1"/>
  <c r="H6" i="5"/>
  <c r="K6" i="5" s="1"/>
  <c r="G6" i="5"/>
  <c r="J6" i="5" s="1"/>
  <c r="O19" i="5" l="1"/>
  <c r="Q19" i="5" s="1"/>
  <c r="N19" i="5"/>
  <c r="P19" i="5" s="1"/>
  <c r="R19" i="5" s="1"/>
  <c r="S19" i="5" s="1"/>
  <c r="O6" i="5"/>
  <c r="Q6" i="5" s="1"/>
  <c r="N6" i="5"/>
  <c r="P6" i="5" s="1"/>
  <c r="O17" i="5"/>
  <c r="Q17" i="5" s="1"/>
  <c r="N17" i="5"/>
  <c r="P17" i="5" s="1"/>
  <c r="R17" i="5" s="1"/>
  <c r="S17" i="5" s="1"/>
  <c r="O23" i="5"/>
  <c r="Q23" i="5" s="1"/>
  <c r="N23" i="5"/>
  <c r="P23" i="5" s="1"/>
  <c r="R23" i="5" s="1"/>
  <c r="S23" i="5" s="1"/>
  <c r="O21" i="5"/>
  <c r="Q21" i="5" s="1"/>
  <c r="N21" i="5"/>
  <c r="P21" i="5" s="1"/>
  <c r="R21" i="5" s="1"/>
  <c r="S21" i="5" s="1"/>
  <c r="O26" i="5"/>
  <c r="Q26" i="5" s="1"/>
  <c r="N26" i="5"/>
  <c r="P26" i="5" s="1"/>
  <c r="R26" i="5" s="1"/>
  <c r="S26" i="5" s="1"/>
  <c r="O28" i="5"/>
  <c r="Q28" i="5" s="1"/>
  <c r="N28" i="5"/>
  <c r="P28" i="5" s="1"/>
  <c r="R28" i="5" s="1"/>
  <c r="S28" i="5" s="1"/>
  <c r="O25" i="5"/>
  <c r="Q25" i="5" s="1"/>
  <c r="N25" i="5"/>
  <c r="P25" i="5" s="1"/>
  <c r="R25" i="5" s="1"/>
  <c r="S25" i="5" s="1"/>
  <c r="O27" i="5"/>
  <c r="Q27" i="5" s="1"/>
  <c r="N27" i="5"/>
  <c r="P27" i="5" s="1"/>
  <c r="R27" i="5" s="1"/>
  <c r="S27" i="5" s="1"/>
  <c r="O29" i="5"/>
  <c r="Q29" i="5" s="1"/>
  <c r="N29" i="5"/>
  <c r="P29" i="5" s="1"/>
  <c r="R29" i="5" s="1"/>
  <c r="S29" i="5" s="1"/>
  <c r="O16" i="5"/>
  <c r="Q16" i="5" s="1"/>
  <c r="N16" i="5"/>
  <c r="P16" i="5" s="1"/>
  <c r="R16" i="5" s="1"/>
  <c r="S16" i="5" s="1"/>
  <c r="O18" i="5"/>
  <c r="Q18" i="5" s="1"/>
  <c r="N18" i="5"/>
  <c r="P18" i="5" s="1"/>
  <c r="R18" i="5" s="1"/>
  <c r="S18" i="5" s="1"/>
  <c r="O20" i="5"/>
  <c r="Q20" i="5" s="1"/>
  <c r="N20" i="5"/>
  <c r="P20" i="5" s="1"/>
  <c r="R20" i="5" s="1"/>
  <c r="S20" i="5" s="1"/>
  <c r="O22" i="5"/>
  <c r="Q22" i="5" s="1"/>
  <c r="N22" i="5"/>
  <c r="P22" i="5" s="1"/>
  <c r="R22" i="5" s="1"/>
  <c r="S22" i="5" s="1"/>
  <c r="O24" i="5"/>
  <c r="Q24" i="5" s="1"/>
  <c r="N24" i="5"/>
  <c r="P24" i="5" s="1"/>
  <c r="R24" i="5" s="1"/>
  <c r="S24" i="5" s="1"/>
  <c r="G11" i="1"/>
  <c r="J11" i="1" s="1"/>
  <c r="R6" i="5" l="1"/>
  <c r="S6" i="5" s="1"/>
  <c r="G7" i="1" l="1"/>
  <c r="J7" i="1" s="1"/>
  <c r="H7" i="1"/>
  <c r="K7" i="1" s="1"/>
  <c r="G8" i="1"/>
  <c r="J8" i="1" s="1"/>
  <c r="H8" i="1"/>
  <c r="K8" i="1" s="1"/>
  <c r="G9" i="1"/>
  <c r="J9" i="1" s="1"/>
  <c r="H9" i="1"/>
  <c r="K9" i="1" s="1"/>
  <c r="G10" i="1"/>
  <c r="J10" i="1" s="1"/>
  <c r="H10" i="1"/>
  <c r="K10" i="1" s="1"/>
  <c r="H11" i="1"/>
  <c r="K11" i="1" s="1"/>
  <c r="G12" i="1"/>
  <c r="J12" i="1" s="1"/>
  <c r="H12" i="1"/>
  <c r="K12" i="1" s="1"/>
  <c r="G13" i="1"/>
  <c r="J13" i="1" s="1"/>
  <c r="H13" i="1"/>
  <c r="K13" i="1" s="1"/>
  <c r="G14" i="1"/>
  <c r="J14" i="1" s="1"/>
  <c r="H14" i="1"/>
  <c r="K14" i="1" s="1"/>
  <c r="G15" i="1"/>
  <c r="J15" i="1" s="1"/>
  <c r="H15" i="1"/>
  <c r="K15" i="1" s="1"/>
  <c r="G16" i="1"/>
  <c r="J16" i="1" s="1"/>
  <c r="H16" i="1"/>
  <c r="K16" i="1" s="1"/>
  <c r="G17" i="1"/>
  <c r="J17" i="1" s="1"/>
  <c r="H17" i="1"/>
  <c r="K17" i="1" s="1"/>
  <c r="G18" i="1"/>
  <c r="J18" i="1" s="1"/>
  <c r="H18" i="1"/>
  <c r="K18" i="1" s="1"/>
  <c r="G19" i="1"/>
  <c r="J19" i="1" s="1"/>
  <c r="H19" i="1"/>
  <c r="K19" i="1" s="1"/>
  <c r="G20" i="1"/>
  <c r="J20" i="1" s="1"/>
  <c r="H20" i="1"/>
  <c r="K20" i="1" s="1"/>
  <c r="G21" i="1"/>
  <c r="J21" i="1" s="1"/>
  <c r="H21" i="1"/>
  <c r="K21" i="1" s="1"/>
  <c r="G22" i="1"/>
  <c r="J22" i="1" s="1"/>
  <c r="H22" i="1"/>
  <c r="K22" i="1" s="1"/>
  <c r="G23" i="1"/>
  <c r="J23" i="1" s="1"/>
  <c r="H23" i="1"/>
  <c r="K23" i="1" s="1"/>
  <c r="G24" i="1"/>
  <c r="J24" i="1" s="1"/>
  <c r="H24" i="1"/>
  <c r="K24" i="1" s="1"/>
  <c r="G25" i="1"/>
  <c r="J25" i="1" s="1"/>
  <c r="H25" i="1"/>
  <c r="K25" i="1" s="1"/>
  <c r="G26" i="1"/>
  <c r="J26" i="1" s="1"/>
  <c r="H26" i="1"/>
  <c r="K26" i="1" s="1"/>
  <c r="G27" i="1"/>
  <c r="J27" i="1" s="1"/>
  <c r="H27" i="1"/>
  <c r="K27" i="1" s="1"/>
  <c r="G28" i="1"/>
  <c r="J28" i="1" s="1"/>
  <c r="H28" i="1"/>
  <c r="K28" i="1" s="1"/>
  <c r="G29" i="1"/>
  <c r="J29" i="1" s="1"/>
  <c r="H29" i="1"/>
  <c r="K29" i="1" s="1"/>
  <c r="G30" i="1"/>
  <c r="J30" i="1" s="1"/>
  <c r="H30" i="1"/>
  <c r="K30" i="1" s="1"/>
  <c r="G31" i="1"/>
  <c r="J31" i="1" s="1"/>
  <c r="H31" i="1"/>
  <c r="K31" i="1" s="1"/>
  <c r="H6" i="1"/>
  <c r="K6" i="1" s="1"/>
  <c r="G6" i="1"/>
  <c r="J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L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Windows ユーザー:</t>
        </r>
        <r>
          <rPr>
            <sz val="9"/>
            <color indexed="81"/>
            <rFont val="MS P ゴシック"/>
            <family val="3"/>
            <charset val="128"/>
          </rPr>
          <t xml:space="preserve">
リスト追加編集する際はここを編集</t>
        </r>
      </text>
    </comment>
  </commentList>
</comments>
</file>

<file path=xl/sharedStrings.xml><?xml version="1.0" encoding="utf-8"?>
<sst xmlns="http://schemas.openxmlformats.org/spreadsheetml/2006/main" count="110" uniqueCount="79">
  <si>
    <t>点番</t>
    <rPh sb="0" eb="1">
      <t>テン</t>
    </rPh>
    <rPh sb="1" eb="2">
      <t>バン</t>
    </rPh>
    <phoneticPr fontId="1"/>
  </si>
  <si>
    <t>Ｘ座標</t>
    <rPh sb="1" eb="3">
      <t>ザヒョウ</t>
    </rPh>
    <phoneticPr fontId="1"/>
  </si>
  <si>
    <t>Ｙ座標</t>
    <rPh sb="1" eb="3">
      <t>ザヒョウ</t>
    </rPh>
    <phoneticPr fontId="1"/>
  </si>
  <si>
    <t>成果座標</t>
    <rPh sb="0" eb="2">
      <t>セイカ</t>
    </rPh>
    <rPh sb="2" eb="4">
      <t>ザヒョウ</t>
    </rPh>
    <phoneticPr fontId="1"/>
  </si>
  <si>
    <t>実測座標</t>
    <rPh sb="0" eb="2">
      <t>ジッソク</t>
    </rPh>
    <rPh sb="2" eb="4">
      <t>ザヒョウ</t>
    </rPh>
    <phoneticPr fontId="1"/>
  </si>
  <si>
    <t>ΔＸ</t>
    <phoneticPr fontId="1"/>
  </si>
  <si>
    <t>ΔＹ</t>
    <phoneticPr fontId="1"/>
  </si>
  <si>
    <t>備考</t>
    <rPh sb="0" eb="2">
      <t>ビコウ</t>
    </rPh>
    <phoneticPr fontId="1"/>
  </si>
  <si>
    <t>3000P1</t>
    <phoneticPr fontId="1"/>
  </si>
  <si>
    <t>3000P2</t>
    <phoneticPr fontId="1"/>
  </si>
  <si>
    <t>3000P3</t>
    <phoneticPr fontId="1"/>
  </si>
  <si>
    <t>3000S1</t>
    <phoneticPr fontId="1"/>
  </si>
  <si>
    <t>3000S2</t>
  </si>
  <si>
    <t>3000S3</t>
  </si>
  <si>
    <t>3000S4</t>
  </si>
  <si>
    <t>3000S5</t>
  </si>
  <si>
    <t>A1</t>
    <phoneticPr fontId="1"/>
  </si>
  <si>
    <t>A2</t>
    <phoneticPr fontId="1"/>
  </si>
  <si>
    <t>A3</t>
  </si>
  <si>
    <t>A6</t>
  </si>
  <si>
    <t>A8</t>
  </si>
  <si>
    <t>座 標 値 比 較 表</t>
    <rPh sb="0" eb="1">
      <t>ザ</t>
    </rPh>
    <rPh sb="2" eb="3">
      <t>ヒョウ</t>
    </rPh>
    <rPh sb="4" eb="5">
      <t>アタイ</t>
    </rPh>
    <rPh sb="6" eb="7">
      <t>ヒ</t>
    </rPh>
    <rPh sb="8" eb="9">
      <t>カク</t>
    </rPh>
    <rPh sb="10" eb="11">
      <t>ヒョウ</t>
    </rPh>
    <phoneticPr fontId="1"/>
  </si>
  <si>
    <t>差異（成果－実測）</t>
    <rPh sb="0" eb="2">
      <t>サイ</t>
    </rPh>
    <rPh sb="3" eb="5">
      <t>セイカ</t>
    </rPh>
    <rPh sb="6" eb="8">
      <t>ジッソク</t>
    </rPh>
    <phoneticPr fontId="1"/>
  </si>
  <si>
    <t>計算点</t>
    <rPh sb="0" eb="2">
      <t>ケイサン</t>
    </rPh>
    <rPh sb="2" eb="3">
      <t>テン</t>
    </rPh>
    <phoneticPr fontId="1"/>
  </si>
  <si>
    <t>その他官石</t>
    <rPh sb="2" eb="3">
      <t>タ</t>
    </rPh>
    <rPh sb="3" eb="4">
      <t>カン</t>
    </rPh>
    <rPh sb="4" eb="5">
      <t>イシ</t>
    </rPh>
    <phoneticPr fontId="1"/>
  </si>
  <si>
    <t>地籍多角点鋲</t>
    <rPh sb="0" eb="2">
      <t>チセキ</t>
    </rPh>
    <rPh sb="2" eb="4">
      <t>タカク</t>
    </rPh>
    <rPh sb="4" eb="5">
      <t>テン</t>
    </rPh>
    <rPh sb="5" eb="6">
      <t>ビョウ</t>
    </rPh>
    <phoneticPr fontId="1"/>
  </si>
  <si>
    <t>都鋲</t>
    <rPh sb="0" eb="1">
      <t>ト</t>
    </rPh>
    <rPh sb="1" eb="2">
      <t>ビョウ</t>
    </rPh>
    <phoneticPr fontId="1"/>
  </si>
  <si>
    <t>国道鋲</t>
    <rPh sb="0" eb="2">
      <t>コクドウ</t>
    </rPh>
    <rPh sb="2" eb="3">
      <t>ビョウ</t>
    </rPh>
    <phoneticPr fontId="1"/>
  </si>
  <si>
    <t>その他官鋲</t>
    <rPh sb="2" eb="3">
      <t>タ</t>
    </rPh>
    <rPh sb="3" eb="4">
      <t>カン</t>
    </rPh>
    <rPh sb="4" eb="5">
      <t>ビョウ</t>
    </rPh>
    <phoneticPr fontId="1"/>
  </si>
  <si>
    <t>刻み</t>
    <rPh sb="0" eb="1">
      <t>キザ</t>
    </rPh>
    <phoneticPr fontId="1"/>
  </si>
  <si>
    <t>ペンキ</t>
    <phoneticPr fontId="1"/>
  </si>
  <si>
    <t>建物角</t>
    <rPh sb="0" eb="2">
      <t>タテモノ</t>
    </rPh>
    <rPh sb="2" eb="3">
      <t>カド</t>
    </rPh>
    <phoneticPr fontId="1"/>
  </si>
  <si>
    <t>基礎角</t>
    <rPh sb="0" eb="2">
      <t>キソ</t>
    </rPh>
    <rPh sb="2" eb="3">
      <t>カド</t>
    </rPh>
    <phoneticPr fontId="1"/>
  </si>
  <si>
    <t>ブロック角</t>
    <rPh sb="4" eb="5">
      <t>カド</t>
    </rPh>
    <phoneticPr fontId="1"/>
  </si>
  <si>
    <t>構造物角</t>
    <rPh sb="0" eb="3">
      <t>コウゾウブツ</t>
    </rPh>
    <rPh sb="3" eb="4">
      <t>カド</t>
    </rPh>
    <phoneticPr fontId="1"/>
  </si>
  <si>
    <t>亡失</t>
    <rPh sb="0" eb="2">
      <t>ボウシツ</t>
    </rPh>
    <phoneticPr fontId="1"/>
  </si>
  <si>
    <t>観測不可</t>
    <rPh sb="0" eb="2">
      <t>カンソク</t>
    </rPh>
    <rPh sb="2" eb="4">
      <t>フカ</t>
    </rPh>
    <phoneticPr fontId="1"/>
  </si>
  <si>
    <t>未調査</t>
    <rPh sb="0" eb="3">
      <t>ミチョウサ</t>
    </rPh>
    <phoneticPr fontId="1"/>
  </si>
  <si>
    <t>3000S6</t>
  </si>
  <si>
    <t>3000S7</t>
  </si>
  <si>
    <t>図面名：土地境界図３０００号</t>
    <rPh sb="0" eb="2">
      <t>ズメン</t>
    </rPh>
    <rPh sb="2" eb="3">
      <t>メイ</t>
    </rPh>
    <rPh sb="4" eb="6">
      <t>トチ</t>
    </rPh>
    <rPh sb="6" eb="8">
      <t>キョウカイ</t>
    </rPh>
    <rPh sb="8" eb="9">
      <t>ズ</t>
    </rPh>
    <rPh sb="13" eb="14">
      <t>ゴウ</t>
    </rPh>
    <phoneticPr fontId="1"/>
  </si>
  <si>
    <t>標示物リスト</t>
    <rPh sb="0" eb="2">
      <t>ヒョウジ</t>
    </rPh>
    <rPh sb="2" eb="3">
      <t>ブツ</t>
    </rPh>
    <phoneticPr fontId="1"/>
  </si>
  <si>
    <t>着色</t>
    <rPh sb="0" eb="2">
      <t>チャクショク</t>
    </rPh>
    <phoneticPr fontId="1"/>
  </si>
  <si>
    <t>黄</t>
    <rPh sb="0" eb="1">
      <t>キ</t>
    </rPh>
    <phoneticPr fontId="8"/>
  </si>
  <si>
    <t>オレンジ</t>
    <phoneticPr fontId="8"/>
  </si>
  <si>
    <t>青</t>
    <rPh sb="0" eb="1">
      <t>アオ</t>
    </rPh>
    <phoneticPr fontId="8"/>
  </si>
  <si>
    <t>緑</t>
    <rPh sb="0" eb="1">
      <t>ミドリ</t>
    </rPh>
    <phoneticPr fontId="8"/>
  </si>
  <si>
    <t>赤</t>
    <rPh sb="0" eb="1">
      <t>アカ</t>
    </rPh>
    <phoneticPr fontId="8"/>
  </si>
  <si>
    <t>A9</t>
  </si>
  <si>
    <t>A10</t>
  </si>
  <si>
    <t>座標比較表　着色例</t>
    <rPh sb="0" eb="2">
      <t>ザヒョウ</t>
    </rPh>
    <rPh sb="2" eb="4">
      <t>ヒカク</t>
    </rPh>
    <rPh sb="4" eb="5">
      <t>ヒョウ</t>
    </rPh>
    <rPh sb="6" eb="8">
      <t>チャクショク</t>
    </rPh>
    <rPh sb="8" eb="9">
      <t>レイ</t>
    </rPh>
    <phoneticPr fontId="8"/>
  </si>
  <si>
    <t>着　色　例</t>
    <rPh sb="0" eb="1">
      <t>キ</t>
    </rPh>
    <rPh sb="2" eb="3">
      <t>イロ</t>
    </rPh>
    <rPh sb="4" eb="5">
      <t>レイ</t>
    </rPh>
    <phoneticPr fontId="8"/>
  </si>
  <si>
    <t>着色パターン</t>
    <rPh sb="0" eb="2">
      <t>チャクショク</t>
    </rPh>
    <phoneticPr fontId="8"/>
  </si>
  <si>
    <t>標示物のズレの範囲等</t>
    <rPh sb="0" eb="2">
      <t>ヒョウジ</t>
    </rPh>
    <rPh sb="2" eb="3">
      <t>ブツ</t>
    </rPh>
    <rPh sb="7" eb="9">
      <t>ハンイ</t>
    </rPh>
    <rPh sb="9" eb="10">
      <t>トウ</t>
    </rPh>
    <phoneticPr fontId="8"/>
  </si>
  <si>
    <t>オレンジ</t>
    <phoneticPr fontId="8"/>
  </si>
  <si>
    <t>鋲・プレート・刻み：6～10mm以内のズレ
（ズレはΔＸ、ΔＹそれぞれ）</t>
    <rPh sb="16" eb="17">
      <t>イ</t>
    </rPh>
    <rPh sb="17" eb="18">
      <t>ナイ</t>
    </rPh>
    <phoneticPr fontId="8"/>
  </si>
  <si>
    <t>亡失、計算点</t>
    <rPh sb="0" eb="2">
      <t>ボウシツ</t>
    </rPh>
    <rPh sb="3" eb="5">
      <t>ケイサン</t>
    </rPh>
    <rPh sb="5" eb="6">
      <t>テン</t>
    </rPh>
    <phoneticPr fontId="8"/>
  </si>
  <si>
    <t>未調査、観測不可</t>
    <rPh sb="0" eb="3">
      <t>ミチョウサ</t>
    </rPh>
    <rPh sb="4" eb="6">
      <t>カンソク</t>
    </rPh>
    <rPh sb="6" eb="8">
      <t>フカ</t>
    </rPh>
    <phoneticPr fontId="8"/>
  </si>
  <si>
    <t>すべての標示物：10mm超過のズレ
（ズレはΔＸ、ΔＹそれぞれ）</t>
    <rPh sb="4" eb="6">
      <t>ヒョウジ</t>
    </rPh>
    <rPh sb="6" eb="7">
      <t>ブツ</t>
    </rPh>
    <rPh sb="12" eb="14">
      <t>チョウカ</t>
    </rPh>
    <phoneticPr fontId="8"/>
  </si>
  <si>
    <t>石標：10mm、鋲・プレート・刻み・ペンキ：5mm、
その他の標示物：10mm以内のズレ
（ズレはΔＸ、ΔＹそれぞれ）</t>
    <rPh sb="0" eb="1">
      <t>セキ</t>
    </rPh>
    <rPh sb="1" eb="2">
      <t>ヒョウ</t>
    </rPh>
    <rPh sb="8" eb="9">
      <t>ビョウ</t>
    </rPh>
    <rPh sb="15" eb="16">
      <t>キザ</t>
    </rPh>
    <rPh sb="29" eb="30">
      <t>タ</t>
    </rPh>
    <rPh sb="31" eb="33">
      <t>ヒョウジ</t>
    </rPh>
    <rPh sb="33" eb="34">
      <t>ブツ</t>
    </rPh>
    <rPh sb="39" eb="40">
      <t>イ</t>
    </rPh>
    <rPh sb="40" eb="41">
      <t>ナイ</t>
    </rPh>
    <phoneticPr fontId="8"/>
  </si>
  <si>
    <t>墨田区石標</t>
    <rPh sb="0" eb="3">
      <t>スミダク</t>
    </rPh>
    <rPh sb="3" eb="4">
      <t>セキ</t>
    </rPh>
    <rPh sb="4" eb="5">
      <t>ヒョウ</t>
    </rPh>
    <phoneticPr fontId="1"/>
  </si>
  <si>
    <t>民石標</t>
    <rPh sb="0" eb="1">
      <t>ミン</t>
    </rPh>
    <rPh sb="1" eb="2">
      <t>セキ</t>
    </rPh>
    <rPh sb="2" eb="3">
      <t>ヒョウ</t>
    </rPh>
    <phoneticPr fontId="1"/>
  </si>
  <si>
    <t>墨田区鋲</t>
    <rPh sb="0" eb="2">
      <t>スミダ</t>
    </rPh>
    <rPh sb="2" eb="3">
      <t>ク</t>
    </rPh>
    <rPh sb="3" eb="4">
      <t>ビョウ</t>
    </rPh>
    <phoneticPr fontId="1"/>
  </si>
  <si>
    <t>民金属標</t>
    <rPh sb="0" eb="1">
      <t>ミン</t>
    </rPh>
    <rPh sb="1" eb="3">
      <t>キンゾク</t>
    </rPh>
    <rPh sb="3" eb="4">
      <t>ヒョウ</t>
    </rPh>
    <phoneticPr fontId="1"/>
  </si>
  <si>
    <t>東京都金属標</t>
    <rPh sb="0" eb="2">
      <t>トウキョウ</t>
    </rPh>
    <rPh sb="2" eb="3">
      <t>ト</t>
    </rPh>
    <rPh sb="3" eb="5">
      <t>キンゾク</t>
    </rPh>
    <rPh sb="5" eb="6">
      <t>ヒョウ</t>
    </rPh>
    <phoneticPr fontId="1"/>
  </si>
  <si>
    <t>国道金属標</t>
    <rPh sb="0" eb="2">
      <t>コクドウ</t>
    </rPh>
    <rPh sb="2" eb="4">
      <t>キンゾク</t>
    </rPh>
    <rPh sb="4" eb="5">
      <t>ヒョウ</t>
    </rPh>
    <phoneticPr fontId="1"/>
  </si>
  <si>
    <t>東京都石標</t>
    <rPh sb="0" eb="2">
      <t>トウキョウ</t>
    </rPh>
    <rPh sb="2" eb="3">
      <t>ト</t>
    </rPh>
    <rPh sb="3" eb="4">
      <t>イシ</t>
    </rPh>
    <rPh sb="4" eb="5">
      <t>ヒョウ</t>
    </rPh>
    <phoneticPr fontId="1"/>
  </si>
  <si>
    <t>区道界プレート</t>
    <rPh sb="0" eb="1">
      <t>ク</t>
    </rPh>
    <rPh sb="2" eb="3">
      <t>カイ</t>
    </rPh>
    <phoneticPr fontId="1"/>
  </si>
  <si>
    <t>区街区中心点鋲</t>
    <rPh sb="0" eb="1">
      <t>ク</t>
    </rPh>
    <rPh sb="1" eb="3">
      <t>ガイク</t>
    </rPh>
    <rPh sb="3" eb="6">
      <t>チュウシンテン</t>
    </rPh>
    <rPh sb="6" eb="7">
      <t>ビョウ</t>
    </rPh>
    <phoneticPr fontId="1"/>
  </si>
  <si>
    <t>区安全快適鋲</t>
    <rPh sb="0" eb="1">
      <t>ク</t>
    </rPh>
    <rPh sb="1" eb="3">
      <t>アンゼン</t>
    </rPh>
    <rPh sb="3" eb="5">
      <t>カイテキ</t>
    </rPh>
    <rPh sb="5" eb="6">
      <t>ビョウ</t>
    </rPh>
    <phoneticPr fontId="1"/>
  </si>
  <si>
    <t>差異mm</t>
    <rPh sb="0" eb="2">
      <t>サイ</t>
    </rPh>
    <phoneticPr fontId="1"/>
  </si>
  <si>
    <t>リスト内noの特定</t>
    <rPh sb="3" eb="4">
      <t>ナイ</t>
    </rPh>
    <rPh sb="7" eb="9">
      <t>トクテイ</t>
    </rPh>
    <phoneticPr fontId="1"/>
  </si>
  <si>
    <t>標示物種類の判定</t>
    <rPh sb="0" eb="2">
      <t>ヒョウジ</t>
    </rPh>
    <rPh sb="2" eb="3">
      <t>ブツ</t>
    </rPh>
    <rPh sb="3" eb="5">
      <t>シュルイ</t>
    </rPh>
    <rPh sb="6" eb="8">
      <t>ハンテイ</t>
    </rPh>
    <phoneticPr fontId="1"/>
  </si>
  <si>
    <t>誤差の判定</t>
    <rPh sb="0" eb="2">
      <t>ゴサ</t>
    </rPh>
    <rPh sb="3" eb="5">
      <t>ハンテイ</t>
    </rPh>
    <phoneticPr fontId="1"/>
  </si>
  <si>
    <t>色の検索(差異)</t>
    <rPh sb="0" eb="1">
      <t>イロ</t>
    </rPh>
    <rPh sb="2" eb="4">
      <t>ケンサク</t>
    </rPh>
    <rPh sb="5" eb="7">
      <t>サイ</t>
    </rPh>
    <phoneticPr fontId="1"/>
  </si>
  <si>
    <t>色の検索(点番)</t>
    <rPh sb="0" eb="1">
      <t>イロ</t>
    </rPh>
    <rPh sb="2" eb="4">
      <t>ケンサク</t>
    </rPh>
    <rPh sb="5" eb="6">
      <t>テン</t>
    </rPh>
    <rPh sb="6" eb="7">
      <t>バン</t>
    </rPh>
    <phoneticPr fontId="1"/>
  </si>
  <si>
    <t>誤差判定(点番)</t>
    <rPh sb="0" eb="2">
      <t>ゴサ</t>
    </rPh>
    <rPh sb="2" eb="4">
      <t>ハンテイ</t>
    </rPh>
    <rPh sb="5" eb="6">
      <t>テン</t>
    </rPh>
    <rPh sb="6" eb="7">
      <t>バン</t>
    </rPh>
    <phoneticPr fontId="1"/>
  </si>
  <si>
    <t>鋲</t>
    <rPh sb="0" eb="1">
      <t>ビョウ</t>
    </rPh>
    <phoneticPr fontId="1"/>
  </si>
  <si>
    <t>区多角点鋲</t>
    <rPh sb="0" eb="1">
      <t>ク</t>
    </rPh>
    <rPh sb="1" eb="3">
      <t>タカク</t>
    </rPh>
    <rPh sb="3" eb="4">
      <t>テン</t>
    </rPh>
    <rPh sb="4" eb="5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</si>
</sst>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_);[Red]\(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23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28" xfId="0" applyFont="1" applyBorder="1">
      <alignment vertical="center"/>
    </xf>
    <xf numFmtId="0" fontId="9" fillId="2" borderId="28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6" borderId="28" xfId="1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176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20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21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76" fontId="2" fillId="0" borderId="30" xfId="0" applyNumberFormat="1" applyFont="1" applyBorder="1" applyAlignment="1" applyProtection="1">
      <alignment horizontal="right" vertical="center" indent="1"/>
    </xf>
    <xf numFmtId="176" fontId="2" fillId="0" borderId="4" xfId="0" applyNumberFormat="1" applyFont="1" applyBorder="1" applyAlignment="1" applyProtection="1">
      <alignment horizontal="right" vertical="center" indent="1"/>
    </xf>
    <xf numFmtId="176" fontId="2" fillId="0" borderId="31" xfId="0" applyNumberFormat="1" applyFont="1" applyBorder="1" applyAlignment="1" applyProtection="1">
      <alignment horizontal="right" vertical="center" indent="1"/>
    </xf>
    <xf numFmtId="176" fontId="2" fillId="0" borderId="32" xfId="0" applyNumberFormat="1" applyFont="1" applyBorder="1" applyAlignment="1" applyProtection="1">
      <alignment horizontal="right" vertical="center" indent="1"/>
    </xf>
    <xf numFmtId="177" fontId="6" fillId="0" borderId="0" xfId="0" applyNumberFormat="1" applyFont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7" borderId="0" xfId="0" applyFont="1" applyFill="1" applyProtection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0" fillId="0" borderId="28" xfId="1" applyFont="1" applyBorder="1" applyAlignment="1">
      <alignment vertical="center" wrapText="1"/>
    </xf>
    <xf numFmtId="0" fontId="12" fillId="3" borderId="28" xfId="1" applyFont="1" applyFill="1" applyBorder="1" applyAlignment="1">
      <alignment horizontal="center" vertical="center"/>
    </xf>
    <xf numFmtId="0" fontId="12" fillId="4" borderId="28" xfId="1" applyFont="1" applyFill="1" applyBorder="1" applyAlignment="1">
      <alignment horizontal="center" vertical="center"/>
    </xf>
    <xf numFmtId="0" fontId="10" fillId="0" borderId="28" xfId="1" applyFont="1" applyBorder="1" applyAlignment="1">
      <alignment vertical="center"/>
    </xf>
    <xf numFmtId="0" fontId="12" fillId="5" borderId="28" xfId="1" applyFont="1" applyFill="1" applyBorder="1" applyAlignment="1">
      <alignment horizontal="center" vertical="center"/>
    </xf>
    <xf numFmtId="0" fontId="12" fillId="6" borderId="2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177" fontId="13" fillId="0" borderId="0" xfId="0" applyNumberFormat="1" applyFont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7" fontId="16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6" fontId="14" fillId="0" borderId="0" xfId="0" applyNumberFormat="1" applyFont="1" applyAlignment="1" applyProtection="1">
      <alignment horizontal="center" vertical="center"/>
      <protection locked="0"/>
    </xf>
    <xf numFmtId="176" fontId="14" fillId="0" borderId="0" xfId="0" applyNumberFormat="1" applyFont="1" applyAlignment="1" applyProtection="1">
      <alignment horizontal="right" vertical="center" inden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7" fontId="14" fillId="0" borderId="0" xfId="0" applyNumberFormat="1" applyFont="1" applyAlignment="1" applyProtection="1">
      <alignment vertical="center"/>
      <protection locked="0"/>
    </xf>
    <xf numFmtId="177" fontId="14" fillId="0" borderId="0" xfId="0" applyNumberFormat="1" applyFont="1" applyBorder="1" applyAlignment="1" applyProtection="1">
      <alignment vertical="center"/>
      <protection locked="0"/>
    </xf>
    <xf numFmtId="176" fontId="14" fillId="0" borderId="12" xfId="0" applyNumberFormat="1" applyFont="1" applyBorder="1" applyAlignment="1" applyProtection="1">
      <alignment horizontal="center" vertical="center"/>
      <protection locked="0"/>
    </xf>
    <xf numFmtId="176" fontId="14" fillId="0" borderId="18" xfId="0" applyNumberFormat="1" applyFont="1" applyBorder="1" applyAlignment="1" applyProtection="1">
      <alignment horizontal="center" vertical="center"/>
      <protection locked="0"/>
    </xf>
    <xf numFmtId="176" fontId="14" fillId="0" borderId="13" xfId="0" applyNumberFormat="1" applyFont="1" applyBorder="1" applyAlignment="1" applyProtection="1">
      <alignment horizontal="center" vertical="center"/>
      <protection locked="0"/>
    </xf>
    <xf numFmtId="176" fontId="14" fillId="0" borderId="23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176" fontId="17" fillId="0" borderId="15" xfId="0" applyNumberFormat="1" applyFont="1" applyBorder="1" applyAlignment="1" applyProtection="1">
      <alignment horizontal="center" vertical="center" shrinkToFit="1"/>
      <protection locked="0"/>
    </xf>
    <xf numFmtId="176" fontId="17" fillId="0" borderId="19" xfId="0" applyNumberFormat="1" applyFont="1" applyBorder="1" applyAlignment="1" applyProtection="1">
      <alignment horizontal="center" vertical="center" shrinkToFit="1"/>
      <protection locked="0"/>
    </xf>
    <xf numFmtId="176" fontId="17" fillId="0" borderId="16" xfId="0" applyNumberFormat="1" applyFont="1" applyBorder="1" applyAlignment="1" applyProtection="1">
      <alignment horizontal="center" vertical="center" shrinkToFit="1"/>
      <protection locked="0"/>
    </xf>
    <xf numFmtId="176" fontId="17" fillId="0" borderId="30" xfId="0" applyNumberFormat="1" applyFont="1" applyBorder="1" applyAlignment="1" applyProtection="1">
      <alignment horizontal="right" vertical="center" shrinkToFit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176" fontId="17" fillId="0" borderId="5" xfId="0" applyNumberFormat="1" applyFont="1" applyBorder="1" applyAlignment="1" applyProtection="1">
      <alignment horizontal="center" vertical="center" shrinkToFit="1"/>
      <protection locked="0"/>
    </xf>
    <xf numFmtId="176" fontId="17" fillId="0" borderId="20" xfId="0" applyNumberFormat="1" applyFont="1" applyBorder="1" applyAlignment="1" applyProtection="1">
      <alignment horizontal="center" vertical="center" shrinkToFit="1"/>
      <protection locked="0"/>
    </xf>
    <xf numFmtId="176" fontId="17" fillId="0" borderId="6" xfId="0" applyNumberFormat="1" applyFont="1" applyBorder="1" applyAlignment="1" applyProtection="1">
      <alignment horizontal="center" vertical="center" shrinkToFit="1"/>
      <protection locked="0"/>
    </xf>
    <xf numFmtId="176" fontId="17" fillId="0" borderId="4" xfId="0" applyNumberFormat="1" applyFont="1" applyBorder="1" applyAlignment="1" applyProtection="1">
      <alignment horizontal="right" vertical="center" shrinkToFit="1"/>
    </xf>
    <xf numFmtId="176" fontId="17" fillId="0" borderId="31" xfId="0" applyNumberFormat="1" applyFont="1" applyBorder="1" applyAlignment="1" applyProtection="1">
      <alignment horizontal="right" vertical="center" shrinkToFi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176" fontId="17" fillId="0" borderId="8" xfId="0" applyNumberFormat="1" applyFont="1" applyBorder="1" applyAlignment="1" applyProtection="1">
      <alignment horizontal="center" vertical="center" shrinkToFit="1"/>
      <protection locked="0"/>
    </xf>
    <xf numFmtId="176" fontId="17" fillId="0" borderId="21" xfId="0" applyNumberFormat="1" applyFont="1" applyBorder="1" applyAlignment="1" applyProtection="1">
      <alignment horizontal="center" vertical="center" shrinkToFit="1"/>
      <protection locked="0"/>
    </xf>
    <xf numFmtId="176" fontId="17" fillId="0" borderId="9" xfId="0" applyNumberFormat="1" applyFont="1" applyBorder="1" applyAlignment="1" applyProtection="1">
      <alignment horizontal="center" vertical="center" shrinkToFit="1"/>
      <protection locked="0"/>
    </xf>
    <xf numFmtId="176" fontId="17" fillId="0" borderId="32" xfId="0" applyNumberFormat="1" applyFont="1" applyBorder="1" applyAlignment="1" applyProtection="1">
      <alignment horizontal="right" vertical="center" shrinkToFit="1"/>
    </xf>
    <xf numFmtId="0" fontId="18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>
      <alignment vertical="center"/>
    </xf>
    <xf numFmtId="0" fontId="2" fillId="0" borderId="28" xfId="0" applyFont="1" applyBorder="1" applyAlignment="1" applyProtection="1">
      <alignment vertical="center" wrapText="1"/>
      <protection locked="0"/>
    </xf>
    <xf numFmtId="0" fontId="19" fillId="0" borderId="28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76" fontId="14" fillId="0" borderId="2" xfId="0" applyNumberFormat="1" applyFont="1" applyBorder="1" applyAlignment="1" applyProtection="1">
      <alignment horizontal="center" vertical="center"/>
      <protection locked="0"/>
    </xf>
    <xf numFmtId="176" fontId="14" fillId="0" borderId="17" xfId="0" applyNumberFormat="1" applyFont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0" borderId="22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9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8"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ont>
        <color rgb="FFFF0000"/>
      </font>
    </dxf>
    <dxf>
      <font>
        <color rgb="FF00B0F0"/>
      </font>
    </dxf>
    <dxf>
      <font>
        <color rgb="FFFF6600"/>
      </font>
    </dxf>
    <dxf>
      <font>
        <color rgb="FFFFFF00"/>
      </font>
    </dxf>
    <dxf>
      <font>
        <color rgb="FF00B050"/>
      </font>
    </dxf>
    <dxf>
      <font>
        <color rgb="FFFF0000"/>
      </font>
    </dxf>
    <dxf>
      <font>
        <color rgb="FF00B0F0"/>
      </font>
    </dxf>
    <dxf>
      <font>
        <color rgb="FFFF6600"/>
      </font>
    </dxf>
    <dxf>
      <font>
        <color rgb="FFFFFF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42582</xdr:colOff>
          <xdr:row>16</xdr:row>
          <xdr:rowOff>141754</xdr:rowOff>
        </xdr:from>
        <xdr:to>
          <xdr:col>8</xdr:col>
          <xdr:colOff>1590466</xdr:colOff>
          <xdr:row>27</xdr:row>
          <xdr:rowOff>201706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着色例!$A$2:$B$8" spid="_x0000_s21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362700" y="3985372"/>
              <a:ext cx="3654590" cy="252524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oneCellAnchor>
    <xdr:from>
      <xdr:col>0</xdr:col>
      <xdr:colOff>156882</xdr:colOff>
      <xdr:row>16</xdr:row>
      <xdr:rowOff>123264</xdr:rowOff>
    </xdr:from>
    <xdr:ext cx="5334000" cy="256031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6882" y="3966882"/>
          <a:ext cx="5334000" cy="2560316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座標比較表作成時の注意点等</a:t>
          </a:r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①各図面（土地境界図、地籍成果成果、細街路資料等）ごとに、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比較表を１枚ずつ作成する。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②図面が複数枚ある場合は、「比較表」シートをコピーして使用する。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③右上の図面名を記入する。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④点番、成果座標、実測座標、備考を入力する。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入力する座標値は小数第三位止め（第四位四捨五入）とする。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・亡失、計算点、未調査、観測不可については、実測欄は空白とする。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・備考欄のプルダウンから該当する標示物等を選択する。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・差異欄は自動計算なので、入力不要。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・セルの色は自動で着色される。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0</xdr:col>
      <xdr:colOff>22407</xdr:colOff>
      <xdr:row>0</xdr:row>
      <xdr:rowOff>33616</xdr:rowOff>
    </xdr:from>
    <xdr:ext cx="957185" cy="4258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407" y="33616"/>
          <a:ext cx="957185" cy="425822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31"/>
  <sheetViews>
    <sheetView view="pageBreakPreview" zoomScale="55" zoomScaleNormal="100" zoomScaleSheetLayoutView="55" workbookViewId="0">
      <selection activeCell="I14" sqref="I14"/>
    </sheetView>
  </sheetViews>
  <sheetFormatPr defaultColWidth="9" defaultRowHeight="13"/>
  <cols>
    <col min="1" max="1" width="13.90625" style="60" customWidth="1"/>
    <col min="2" max="3" width="13.7265625" style="61" customWidth="1"/>
    <col min="4" max="4" width="13.90625" style="60" customWidth="1"/>
    <col min="5" max="6" width="13.7265625" style="61" customWidth="1"/>
    <col min="7" max="8" width="13.7265625" style="62" customWidth="1"/>
    <col min="9" max="9" width="23.08984375" style="63" customWidth="1"/>
    <col min="10" max="11" width="7.6328125" style="64" customWidth="1"/>
    <col min="12" max="13" width="7.6328125" style="57" customWidth="1"/>
    <col min="14" max="15" width="9.26953125" style="57" customWidth="1"/>
    <col min="16" max="18" width="4" style="57" customWidth="1"/>
    <col min="19" max="19" width="9.26953125" style="57" customWidth="1"/>
    <col min="20" max="16384" width="9" style="57"/>
  </cols>
  <sheetData>
    <row r="1" spans="1:19" ht="24.7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56"/>
      <c r="K1" s="56"/>
    </row>
    <row r="2" spans="1:19" ht="24.75" customHeight="1">
      <c r="A2" s="58"/>
      <c r="B2" s="58"/>
      <c r="C2" s="58"/>
      <c r="D2" s="58"/>
      <c r="E2" s="58"/>
      <c r="F2" s="58"/>
      <c r="G2" s="102" t="s">
        <v>40</v>
      </c>
      <c r="H2" s="103"/>
      <c r="I2" s="103"/>
      <c r="J2" s="59"/>
      <c r="K2" s="59"/>
    </row>
    <row r="3" spans="1:19" ht="8.25" customHeight="1"/>
    <row r="4" spans="1:19" ht="25.5" customHeight="1">
      <c r="A4" s="94" t="s">
        <v>0</v>
      </c>
      <c r="B4" s="96" t="s">
        <v>3</v>
      </c>
      <c r="C4" s="97"/>
      <c r="D4" s="94" t="s">
        <v>0</v>
      </c>
      <c r="E4" s="96" t="s">
        <v>4</v>
      </c>
      <c r="F4" s="98"/>
      <c r="G4" s="99" t="s">
        <v>22</v>
      </c>
      <c r="H4" s="97"/>
      <c r="I4" s="100" t="s">
        <v>7</v>
      </c>
      <c r="J4" s="65"/>
      <c r="K4" s="65"/>
    </row>
    <row r="5" spans="1:19" ht="25.5" customHeight="1" thickBot="1">
      <c r="A5" s="95"/>
      <c r="B5" s="66" t="s">
        <v>1</v>
      </c>
      <c r="C5" s="67" t="s">
        <v>2</v>
      </c>
      <c r="D5" s="95"/>
      <c r="E5" s="66" t="s">
        <v>1</v>
      </c>
      <c r="F5" s="68" t="s">
        <v>2</v>
      </c>
      <c r="G5" s="69" t="s">
        <v>5</v>
      </c>
      <c r="H5" s="67" t="s">
        <v>6</v>
      </c>
      <c r="I5" s="101"/>
      <c r="J5" s="65"/>
      <c r="K5" s="65"/>
    </row>
    <row r="6" spans="1:19" s="76" customFormat="1" ht="17.25" customHeight="1" thickTop="1">
      <c r="A6" s="70"/>
      <c r="B6" s="71"/>
      <c r="C6" s="72"/>
      <c r="D6" s="70"/>
      <c r="E6" s="71"/>
      <c r="F6" s="73"/>
      <c r="G6" s="74" t="str">
        <f>IF(D6="","",B6-E6)</f>
        <v/>
      </c>
      <c r="H6" s="74" t="str">
        <f>IF(D6="","",C6-F6)</f>
        <v/>
      </c>
      <c r="I6" s="75"/>
      <c r="J6" s="41" t="str">
        <f>IF(G6&lt;&gt;"",ABS(G6)*1000,"")</f>
        <v/>
      </c>
      <c r="K6" s="41" t="str">
        <f>IF(H6&lt;&gt;"",ABS(H6)*1000,"")</f>
        <v/>
      </c>
      <c r="L6" s="42" t="e">
        <f>VLOOKUP(I6,リスト!$B$3:$C$32,2,FALSE)</f>
        <v>#N/A</v>
      </c>
      <c r="M6" s="42" t="e">
        <f>IF(AND(1&lt;=L6,L6&lt;=4),1,IF(AND(5&lt;=L6,L6&lt;=19),2,IF(AND(20&lt;=L6,L6&lt;=23),1,IF(AND(23&lt;=L6,L6&lt;=25),3,IF(AND(26&lt;=L6,L6&lt;=27),4,0)))))</f>
        <v>#N/A</v>
      </c>
      <c r="N6" s="43" t="str">
        <f>IF(A6&lt;&gt;"",IF(AND(M6=1,AND(0&lt;=J6,J6&lt;=10.4)),"黄",IF(AND(M6=1,10.5&lt;=J6),"赤",IF(AND(M6=2,AND(0&lt;=J6,J6&lt;=5.4)),"黄",IF(AND(M6=2,AND(5.5&lt;=J6,J6&lt;=10.4)),"オレンジ",IF(AND(M6=2,10.5&lt;=J6),"赤",IF(M6=3,"青",IF(M6=4,"緑","@@@"))))))),"")</f>
        <v/>
      </c>
      <c r="O6" s="43" t="str">
        <f>IF(A6&lt;&gt;"",IF(AND(M6=1,AND(0&lt;=K6,K6&lt;=10.4)),"黄",IF(AND(M6=1,10.5&lt;=K6),"赤",IF(AND(M6=2,AND(0&lt;=K6,K6&lt;=5.4)),"黄",IF(AND(M6=2,AND(5.5&lt;=K6,K6&lt;=10.4)),"オレンジ",IF(AND(M6=2,10.5&lt;=K6),"赤",IF(M6=3,"青",IF(M6=4,"緑","@@@"))))))),"")</f>
        <v/>
      </c>
      <c r="P6" s="42" t="str">
        <f>IF(B6&lt;&gt;"",VLOOKUP(N6,リスト!$F$3:$G$7,2,FALSE),"")</f>
        <v/>
      </c>
      <c r="Q6" s="42" t="str">
        <f>IF(B6&lt;&gt;"",VLOOKUP(O6,リスト!$F$3:$G$7,2,FALSE),"")</f>
        <v/>
      </c>
      <c r="R6" s="42" t="str">
        <f>IF(B6&lt;&gt;"",P6*Q6,"")</f>
        <v/>
      </c>
      <c r="S6" s="42" t="str">
        <f>IF(B6&lt;&gt;"",IF(OR(R6=3,R6=6,R6=9),"赤",IF(OR(R6=4,R6=2),"オレンジ",IF(R6=1,"黄",IF(R6=16,"青",IF(R6=25,"緑","@@@"))))),"")</f>
        <v/>
      </c>
    </row>
    <row r="7" spans="1:19" s="76" customFormat="1" ht="17.25" customHeight="1">
      <c r="A7" s="77"/>
      <c r="B7" s="78"/>
      <c r="C7" s="79"/>
      <c r="D7" s="77"/>
      <c r="E7" s="78"/>
      <c r="F7" s="80"/>
      <c r="G7" s="81" t="str">
        <f t="shared" ref="G7:G31" si="0">IF(D7="","",B7-E7)</f>
        <v/>
      </c>
      <c r="H7" s="82" t="str">
        <f t="shared" ref="H7:H31" si="1">IF(D7="","",C7-F7)</f>
        <v/>
      </c>
      <c r="I7" s="83"/>
      <c r="J7" s="41" t="str">
        <f t="shared" ref="J7:J31" si="2">IF(G7&lt;&gt;"",ABS(G7)*1000,"")</f>
        <v/>
      </c>
      <c r="K7" s="41" t="str">
        <f t="shared" ref="K7:K31" si="3">IF(H7&lt;&gt;"",ABS(H7)*1000,"")</f>
        <v/>
      </c>
      <c r="L7" s="42" t="e">
        <f>VLOOKUP(I7,リスト!$B$3:$C$32,2,FALSE)</f>
        <v>#N/A</v>
      </c>
      <c r="M7" s="42" t="e">
        <f t="shared" ref="M7:M31" si="4">IF(AND(1&lt;=L7,L7&lt;=4),1,IF(AND(5&lt;=L7,L7&lt;=19),2,IF(AND(20&lt;=L7,L7&lt;=23),1,IF(AND(23&lt;=L7,L7&lt;=25),3,IF(AND(26&lt;=L7,L7&lt;=27),4,0)))))</f>
        <v>#N/A</v>
      </c>
      <c r="N7" s="43" t="str">
        <f t="shared" ref="N7:N31" si="5">IF(A7&lt;&gt;"",IF(AND(M7=1,AND(0&lt;=J7,J7&lt;=10.4)),"黄",IF(AND(M7=1,10.5&lt;=J7),"赤",IF(AND(M7=2,AND(0&lt;=J7,J7&lt;=5.4)),"黄",IF(AND(M7=2,AND(5.5&lt;=J7,J7&lt;=10.4)),"オレンジ",IF(AND(M7=2,10.5&lt;=J7),"赤",IF(M7=3,"青",IF(M7=4,"緑","@@@"))))))),"")</f>
        <v/>
      </c>
      <c r="O7" s="43" t="str">
        <f t="shared" ref="O7:O31" si="6">IF(A7&lt;&gt;"",IF(AND(M7=1,AND(0&lt;=K7,K7&lt;=10.4)),"黄",IF(AND(M7=1,10.5&lt;=K7),"赤",IF(AND(M7=2,AND(0&lt;=K7,K7&lt;=5.4)),"黄",IF(AND(M7=2,AND(5.5&lt;=K7,K7&lt;=10.4)),"オレンジ",IF(AND(M7=2,10.5&lt;=K7),"赤",IF(M7=3,"青",IF(M7=4,"緑","@@@"))))))),"")</f>
        <v/>
      </c>
      <c r="P7" s="42" t="str">
        <f>IF(B7&lt;&gt;"",VLOOKUP(N7,リスト!$F$3:$G$7,2,FALSE),"")</f>
        <v/>
      </c>
      <c r="Q7" s="42" t="str">
        <f>IF(B7&lt;&gt;"",VLOOKUP(O7,リスト!$F$3:$G$7,2,FALSE),"")</f>
        <v/>
      </c>
      <c r="R7" s="42" t="str">
        <f t="shared" ref="R7:R31" si="7">IF(B7&lt;&gt;"",P7*Q7,"")</f>
        <v/>
      </c>
      <c r="S7" s="42" t="str">
        <f t="shared" ref="S7:S31" si="8">IF(B7&lt;&gt;"",IF(OR(R7=3,R7=6,R7=9),"赤",IF(OR(R7=4,R7=2),"オレンジ",IF(R7=1,"黄",IF(R7=16,"青",IF(R7=25,"緑","@@@"))))),"")</f>
        <v/>
      </c>
    </row>
    <row r="8" spans="1:19" s="76" customFormat="1" ht="17.25" customHeight="1">
      <c r="A8" s="77"/>
      <c r="B8" s="78"/>
      <c r="C8" s="79"/>
      <c r="D8" s="77"/>
      <c r="E8" s="78"/>
      <c r="F8" s="80"/>
      <c r="G8" s="81" t="str">
        <f t="shared" si="0"/>
        <v/>
      </c>
      <c r="H8" s="82" t="str">
        <f t="shared" si="1"/>
        <v/>
      </c>
      <c r="I8" s="83"/>
      <c r="J8" s="41" t="str">
        <f t="shared" si="2"/>
        <v/>
      </c>
      <c r="K8" s="41" t="str">
        <f t="shared" si="3"/>
        <v/>
      </c>
      <c r="L8" s="42" t="e">
        <f>VLOOKUP(I8,リスト!$B$3:$C$32,2,FALSE)</f>
        <v>#N/A</v>
      </c>
      <c r="M8" s="42" t="e">
        <f t="shared" si="4"/>
        <v>#N/A</v>
      </c>
      <c r="N8" s="43" t="str">
        <f t="shared" si="5"/>
        <v/>
      </c>
      <c r="O8" s="43" t="str">
        <f t="shared" si="6"/>
        <v/>
      </c>
      <c r="P8" s="42" t="str">
        <f>IF(B8&lt;&gt;"",VLOOKUP(N8,リスト!$F$3:$G$7,2,FALSE),"")</f>
        <v/>
      </c>
      <c r="Q8" s="42" t="str">
        <f>IF(B8&lt;&gt;"",VLOOKUP(O8,リスト!$F$3:$G$7,2,FALSE),"")</f>
        <v/>
      </c>
      <c r="R8" s="42" t="str">
        <f t="shared" si="7"/>
        <v/>
      </c>
      <c r="S8" s="42" t="str">
        <f t="shared" si="8"/>
        <v/>
      </c>
    </row>
    <row r="9" spans="1:19" s="76" customFormat="1" ht="17.25" customHeight="1">
      <c r="A9" s="77"/>
      <c r="B9" s="78"/>
      <c r="C9" s="79"/>
      <c r="D9" s="77"/>
      <c r="E9" s="78"/>
      <c r="F9" s="80"/>
      <c r="G9" s="81" t="str">
        <f t="shared" si="0"/>
        <v/>
      </c>
      <c r="H9" s="82" t="str">
        <f t="shared" si="1"/>
        <v/>
      </c>
      <c r="I9" s="83"/>
      <c r="J9" s="41" t="str">
        <f t="shared" si="2"/>
        <v/>
      </c>
      <c r="K9" s="41" t="str">
        <f t="shared" si="3"/>
        <v/>
      </c>
      <c r="L9" s="42" t="e">
        <f>VLOOKUP(I9,リスト!$B$3:$C$32,2,FALSE)</f>
        <v>#N/A</v>
      </c>
      <c r="M9" s="42" t="e">
        <f t="shared" si="4"/>
        <v>#N/A</v>
      </c>
      <c r="N9" s="43" t="str">
        <f t="shared" si="5"/>
        <v/>
      </c>
      <c r="O9" s="43" t="str">
        <f t="shared" si="6"/>
        <v/>
      </c>
      <c r="P9" s="42" t="str">
        <f>IF(B9&lt;&gt;"",VLOOKUP(N9,リスト!$F$3:$G$7,2,FALSE),"")</f>
        <v/>
      </c>
      <c r="Q9" s="42" t="str">
        <f>IF(B9&lt;&gt;"",VLOOKUP(O9,リスト!$F$3:$G$7,2,FALSE),"")</f>
        <v/>
      </c>
      <c r="R9" s="42" t="str">
        <f t="shared" si="7"/>
        <v/>
      </c>
      <c r="S9" s="42" t="str">
        <f t="shared" si="8"/>
        <v/>
      </c>
    </row>
    <row r="10" spans="1:19" s="76" customFormat="1" ht="17.25" customHeight="1">
      <c r="A10" s="77"/>
      <c r="B10" s="78"/>
      <c r="C10" s="79"/>
      <c r="D10" s="77"/>
      <c r="E10" s="78"/>
      <c r="F10" s="80"/>
      <c r="G10" s="81" t="str">
        <f t="shared" si="0"/>
        <v/>
      </c>
      <c r="H10" s="82" t="str">
        <f t="shared" si="1"/>
        <v/>
      </c>
      <c r="I10" s="83"/>
      <c r="J10" s="41" t="str">
        <f t="shared" si="2"/>
        <v/>
      </c>
      <c r="K10" s="41" t="str">
        <f t="shared" si="3"/>
        <v/>
      </c>
      <c r="L10" s="42" t="e">
        <f>VLOOKUP(I10,リスト!$B$3:$C$32,2,FALSE)</f>
        <v>#N/A</v>
      </c>
      <c r="M10" s="42" t="e">
        <f t="shared" si="4"/>
        <v>#N/A</v>
      </c>
      <c r="N10" s="43" t="str">
        <f t="shared" si="5"/>
        <v/>
      </c>
      <c r="O10" s="43" t="str">
        <f t="shared" si="6"/>
        <v/>
      </c>
      <c r="P10" s="42" t="str">
        <f>IF(B10&lt;&gt;"",VLOOKUP(N10,リスト!$F$3:$G$7,2,FALSE),"")</f>
        <v/>
      </c>
      <c r="Q10" s="42" t="str">
        <f>IF(B10&lt;&gt;"",VLOOKUP(O10,リスト!$F$3:$G$7,2,FALSE),"")</f>
        <v/>
      </c>
      <c r="R10" s="42" t="str">
        <f t="shared" si="7"/>
        <v/>
      </c>
      <c r="S10" s="42" t="str">
        <f t="shared" si="8"/>
        <v/>
      </c>
    </row>
    <row r="11" spans="1:19" s="76" customFormat="1" ht="17.25" customHeight="1">
      <c r="A11" s="77"/>
      <c r="B11" s="78"/>
      <c r="C11" s="79"/>
      <c r="D11" s="77"/>
      <c r="E11" s="78"/>
      <c r="F11" s="80"/>
      <c r="G11" s="81" t="str">
        <f t="shared" si="0"/>
        <v/>
      </c>
      <c r="H11" s="82" t="str">
        <f t="shared" si="1"/>
        <v/>
      </c>
      <c r="I11" s="83"/>
      <c r="J11" s="41" t="str">
        <f t="shared" si="2"/>
        <v/>
      </c>
      <c r="K11" s="41" t="str">
        <f t="shared" si="3"/>
        <v/>
      </c>
      <c r="L11" s="42" t="e">
        <f>VLOOKUP(I11,リスト!$B$3:$C$32,2,FALSE)</f>
        <v>#N/A</v>
      </c>
      <c r="M11" s="42" t="e">
        <f t="shared" si="4"/>
        <v>#N/A</v>
      </c>
      <c r="N11" s="43" t="str">
        <f t="shared" si="5"/>
        <v/>
      </c>
      <c r="O11" s="43" t="str">
        <f t="shared" si="6"/>
        <v/>
      </c>
      <c r="P11" s="42" t="str">
        <f>IF(B11&lt;&gt;"",VLOOKUP(N11,リスト!$F$3:$G$7,2,FALSE),"")</f>
        <v/>
      </c>
      <c r="Q11" s="42" t="str">
        <f>IF(B11&lt;&gt;"",VLOOKUP(O11,リスト!$F$3:$G$7,2,FALSE),"")</f>
        <v/>
      </c>
      <c r="R11" s="42" t="str">
        <f t="shared" si="7"/>
        <v/>
      </c>
      <c r="S11" s="42" t="str">
        <f t="shared" si="8"/>
        <v/>
      </c>
    </row>
    <row r="12" spans="1:19" s="76" customFormat="1" ht="17.25" customHeight="1">
      <c r="A12" s="77"/>
      <c r="B12" s="78"/>
      <c r="C12" s="79"/>
      <c r="D12" s="77"/>
      <c r="E12" s="78"/>
      <c r="F12" s="80"/>
      <c r="G12" s="81" t="str">
        <f t="shared" si="0"/>
        <v/>
      </c>
      <c r="H12" s="82" t="str">
        <f t="shared" si="1"/>
        <v/>
      </c>
      <c r="I12" s="83"/>
      <c r="J12" s="41" t="str">
        <f t="shared" si="2"/>
        <v/>
      </c>
      <c r="K12" s="41" t="str">
        <f t="shared" si="3"/>
        <v/>
      </c>
      <c r="L12" s="42" t="e">
        <f>VLOOKUP(I12,リスト!$B$3:$C$32,2,FALSE)</f>
        <v>#N/A</v>
      </c>
      <c r="M12" s="42" t="e">
        <f t="shared" si="4"/>
        <v>#N/A</v>
      </c>
      <c r="N12" s="43" t="str">
        <f t="shared" si="5"/>
        <v/>
      </c>
      <c r="O12" s="43" t="str">
        <f t="shared" si="6"/>
        <v/>
      </c>
      <c r="P12" s="42" t="str">
        <f>IF(B12&lt;&gt;"",VLOOKUP(N12,リスト!$F$3:$G$7,2,FALSE),"")</f>
        <v/>
      </c>
      <c r="Q12" s="42" t="str">
        <f>IF(B12&lt;&gt;"",VLOOKUP(O12,リスト!$F$3:$G$7,2,FALSE),"")</f>
        <v/>
      </c>
      <c r="R12" s="42" t="str">
        <f t="shared" si="7"/>
        <v/>
      </c>
      <c r="S12" s="42" t="str">
        <f t="shared" si="8"/>
        <v/>
      </c>
    </row>
    <row r="13" spans="1:19" s="76" customFormat="1" ht="17.25" customHeight="1">
      <c r="A13" s="77"/>
      <c r="B13" s="78"/>
      <c r="C13" s="79"/>
      <c r="D13" s="77"/>
      <c r="E13" s="78"/>
      <c r="F13" s="80"/>
      <c r="G13" s="81" t="str">
        <f t="shared" si="0"/>
        <v/>
      </c>
      <c r="H13" s="82" t="str">
        <f t="shared" si="1"/>
        <v/>
      </c>
      <c r="I13" s="83"/>
      <c r="J13" s="41" t="str">
        <f t="shared" si="2"/>
        <v/>
      </c>
      <c r="K13" s="41" t="str">
        <f t="shared" si="3"/>
        <v/>
      </c>
      <c r="L13" s="42" t="e">
        <f>VLOOKUP(I13,リスト!$B$3:$C$32,2,FALSE)</f>
        <v>#N/A</v>
      </c>
      <c r="M13" s="42" t="e">
        <f t="shared" si="4"/>
        <v>#N/A</v>
      </c>
      <c r="N13" s="43" t="str">
        <f t="shared" si="5"/>
        <v/>
      </c>
      <c r="O13" s="43" t="str">
        <f t="shared" si="6"/>
        <v/>
      </c>
      <c r="P13" s="42" t="str">
        <f>IF(B13&lt;&gt;"",VLOOKUP(N13,リスト!$F$3:$G$7,2,FALSE),"")</f>
        <v/>
      </c>
      <c r="Q13" s="42" t="str">
        <f>IF(B13&lt;&gt;"",VLOOKUP(O13,リスト!$F$3:$G$7,2,FALSE),"")</f>
        <v/>
      </c>
      <c r="R13" s="42" t="str">
        <f t="shared" si="7"/>
        <v/>
      </c>
      <c r="S13" s="42" t="str">
        <f t="shared" si="8"/>
        <v/>
      </c>
    </row>
    <row r="14" spans="1:19" s="76" customFormat="1" ht="17.25" customHeight="1">
      <c r="A14" s="77"/>
      <c r="B14" s="78"/>
      <c r="C14" s="79"/>
      <c r="D14" s="77"/>
      <c r="E14" s="78"/>
      <c r="F14" s="80"/>
      <c r="G14" s="81" t="str">
        <f t="shared" si="0"/>
        <v/>
      </c>
      <c r="H14" s="82" t="str">
        <f t="shared" si="1"/>
        <v/>
      </c>
      <c r="I14" s="83"/>
      <c r="J14" s="41" t="str">
        <f t="shared" si="2"/>
        <v/>
      </c>
      <c r="K14" s="41" t="str">
        <f t="shared" si="3"/>
        <v/>
      </c>
      <c r="L14" s="42" t="e">
        <f>VLOOKUP(I14,リスト!$B$3:$C$32,2,FALSE)</f>
        <v>#N/A</v>
      </c>
      <c r="M14" s="42" t="e">
        <f t="shared" si="4"/>
        <v>#N/A</v>
      </c>
      <c r="N14" s="43" t="str">
        <f t="shared" si="5"/>
        <v/>
      </c>
      <c r="O14" s="43" t="str">
        <f t="shared" si="6"/>
        <v/>
      </c>
      <c r="P14" s="42" t="str">
        <f>IF(B14&lt;&gt;"",VLOOKUP(N14,リスト!$F$3:$G$7,2,FALSE),"")</f>
        <v/>
      </c>
      <c r="Q14" s="42" t="str">
        <f>IF(B14&lt;&gt;"",VLOOKUP(O14,リスト!$F$3:$G$7,2,FALSE),"")</f>
        <v/>
      </c>
      <c r="R14" s="42" t="str">
        <f t="shared" si="7"/>
        <v/>
      </c>
      <c r="S14" s="42" t="str">
        <f t="shared" si="8"/>
        <v/>
      </c>
    </row>
    <row r="15" spans="1:19" s="76" customFormat="1" ht="17.25" customHeight="1">
      <c r="A15" s="77"/>
      <c r="B15" s="78"/>
      <c r="C15" s="79"/>
      <c r="D15" s="77"/>
      <c r="E15" s="78"/>
      <c r="F15" s="80"/>
      <c r="G15" s="81" t="str">
        <f t="shared" si="0"/>
        <v/>
      </c>
      <c r="H15" s="82" t="str">
        <f t="shared" si="1"/>
        <v/>
      </c>
      <c r="I15" s="83"/>
      <c r="J15" s="41" t="str">
        <f t="shared" si="2"/>
        <v/>
      </c>
      <c r="K15" s="41" t="str">
        <f t="shared" si="3"/>
        <v/>
      </c>
      <c r="L15" s="42" t="e">
        <f>VLOOKUP(I15,リスト!$B$3:$C$32,2,FALSE)</f>
        <v>#N/A</v>
      </c>
      <c r="M15" s="42" t="e">
        <f t="shared" si="4"/>
        <v>#N/A</v>
      </c>
      <c r="N15" s="43" t="str">
        <f t="shared" si="5"/>
        <v/>
      </c>
      <c r="O15" s="43" t="str">
        <f t="shared" si="6"/>
        <v/>
      </c>
      <c r="P15" s="42" t="str">
        <f>IF(B15&lt;&gt;"",VLOOKUP(N15,リスト!$F$3:$G$7,2,FALSE),"")</f>
        <v/>
      </c>
      <c r="Q15" s="42" t="str">
        <f>IF(B15&lt;&gt;"",VLOOKUP(O15,リスト!$F$3:$G$7,2,FALSE),"")</f>
        <v/>
      </c>
      <c r="R15" s="42" t="str">
        <f t="shared" si="7"/>
        <v/>
      </c>
      <c r="S15" s="42" t="str">
        <f t="shared" si="8"/>
        <v/>
      </c>
    </row>
    <row r="16" spans="1:19" s="76" customFormat="1" ht="17.25" customHeight="1">
      <c r="A16" s="77"/>
      <c r="B16" s="78"/>
      <c r="C16" s="79"/>
      <c r="D16" s="77"/>
      <c r="E16" s="78"/>
      <c r="F16" s="80"/>
      <c r="G16" s="81" t="str">
        <f t="shared" si="0"/>
        <v/>
      </c>
      <c r="H16" s="82" t="str">
        <f t="shared" si="1"/>
        <v/>
      </c>
      <c r="I16" s="83"/>
      <c r="J16" s="41" t="str">
        <f t="shared" si="2"/>
        <v/>
      </c>
      <c r="K16" s="41" t="str">
        <f t="shared" si="3"/>
        <v/>
      </c>
      <c r="L16" s="42" t="e">
        <f>VLOOKUP(I16,リスト!$B$3:$C$32,2,FALSE)</f>
        <v>#N/A</v>
      </c>
      <c r="M16" s="42" t="e">
        <f t="shared" si="4"/>
        <v>#N/A</v>
      </c>
      <c r="N16" s="43" t="str">
        <f t="shared" si="5"/>
        <v/>
      </c>
      <c r="O16" s="43" t="str">
        <f t="shared" si="6"/>
        <v/>
      </c>
      <c r="P16" s="42" t="str">
        <f>IF(B16&lt;&gt;"",VLOOKUP(N16,リスト!$F$3:$G$7,2,FALSE),"")</f>
        <v/>
      </c>
      <c r="Q16" s="42" t="str">
        <f>IF(B16&lt;&gt;"",VLOOKUP(O16,リスト!$F$3:$G$7,2,FALSE),"")</f>
        <v/>
      </c>
      <c r="R16" s="42" t="str">
        <f t="shared" si="7"/>
        <v/>
      </c>
      <c r="S16" s="42" t="str">
        <f t="shared" si="8"/>
        <v/>
      </c>
    </row>
    <row r="17" spans="1:19" s="76" customFormat="1" ht="17.25" customHeight="1">
      <c r="A17" s="77"/>
      <c r="B17" s="78"/>
      <c r="C17" s="79"/>
      <c r="D17" s="77"/>
      <c r="E17" s="78"/>
      <c r="F17" s="80"/>
      <c r="G17" s="81" t="str">
        <f t="shared" si="0"/>
        <v/>
      </c>
      <c r="H17" s="82" t="str">
        <f t="shared" si="1"/>
        <v/>
      </c>
      <c r="I17" s="83"/>
      <c r="J17" s="41" t="str">
        <f t="shared" si="2"/>
        <v/>
      </c>
      <c r="K17" s="41" t="str">
        <f t="shared" si="3"/>
        <v/>
      </c>
      <c r="L17" s="42" t="e">
        <f>VLOOKUP(I17,リスト!$B$3:$C$32,2,FALSE)</f>
        <v>#N/A</v>
      </c>
      <c r="M17" s="42" t="e">
        <f t="shared" si="4"/>
        <v>#N/A</v>
      </c>
      <c r="N17" s="43" t="str">
        <f t="shared" si="5"/>
        <v/>
      </c>
      <c r="O17" s="43" t="str">
        <f t="shared" si="6"/>
        <v/>
      </c>
      <c r="P17" s="42" t="str">
        <f>IF(B17&lt;&gt;"",VLOOKUP(N17,リスト!$F$3:$G$7,2,FALSE),"")</f>
        <v/>
      </c>
      <c r="Q17" s="42" t="str">
        <f>IF(B17&lt;&gt;"",VLOOKUP(O17,リスト!$F$3:$G$7,2,FALSE),"")</f>
        <v/>
      </c>
      <c r="R17" s="42" t="str">
        <f t="shared" si="7"/>
        <v/>
      </c>
      <c r="S17" s="42" t="str">
        <f t="shared" si="8"/>
        <v/>
      </c>
    </row>
    <row r="18" spans="1:19" s="76" customFormat="1" ht="17.25" customHeight="1">
      <c r="A18" s="77"/>
      <c r="B18" s="78"/>
      <c r="C18" s="79"/>
      <c r="D18" s="77"/>
      <c r="E18" s="78"/>
      <c r="F18" s="80"/>
      <c r="G18" s="81" t="str">
        <f t="shared" si="0"/>
        <v/>
      </c>
      <c r="H18" s="82" t="str">
        <f t="shared" si="1"/>
        <v/>
      </c>
      <c r="I18" s="83"/>
      <c r="J18" s="41" t="str">
        <f t="shared" si="2"/>
        <v/>
      </c>
      <c r="K18" s="41" t="str">
        <f t="shared" si="3"/>
        <v/>
      </c>
      <c r="L18" s="42" t="e">
        <f>VLOOKUP(I18,リスト!$B$3:$C$32,2,FALSE)</f>
        <v>#N/A</v>
      </c>
      <c r="M18" s="42" t="e">
        <f t="shared" si="4"/>
        <v>#N/A</v>
      </c>
      <c r="N18" s="43" t="str">
        <f t="shared" si="5"/>
        <v/>
      </c>
      <c r="O18" s="43" t="str">
        <f t="shared" si="6"/>
        <v/>
      </c>
      <c r="P18" s="42" t="str">
        <f>IF(B18&lt;&gt;"",VLOOKUP(N18,リスト!$F$3:$G$7,2,FALSE),"")</f>
        <v/>
      </c>
      <c r="Q18" s="42" t="str">
        <f>IF(B18&lt;&gt;"",VLOOKUP(O18,リスト!$F$3:$G$7,2,FALSE),"")</f>
        <v/>
      </c>
      <c r="R18" s="42" t="str">
        <f t="shared" si="7"/>
        <v/>
      </c>
      <c r="S18" s="42" t="str">
        <f t="shared" si="8"/>
        <v/>
      </c>
    </row>
    <row r="19" spans="1:19" s="76" customFormat="1" ht="17.25" customHeight="1">
      <c r="A19" s="77"/>
      <c r="B19" s="78"/>
      <c r="C19" s="79"/>
      <c r="D19" s="77"/>
      <c r="E19" s="78"/>
      <c r="F19" s="80"/>
      <c r="G19" s="81" t="str">
        <f t="shared" si="0"/>
        <v/>
      </c>
      <c r="H19" s="82" t="str">
        <f t="shared" si="1"/>
        <v/>
      </c>
      <c r="I19" s="83"/>
      <c r="J19" s="41" t="str">
        <f t="shared" si="2"/>
        <v/>
      </c>
      <c r="K19" s="41" t="str">
        <f t="shared" si="3"/>
        <v/>
      </c>
      <c r="L19" s="42" t="e">
        <f>VLOOKUP(I19,リスト!$B$3:$C$32,2,FALSE)</f>
        <v>#N/A</v>
      </c>
      <c r="M19" s="42" t="e">
        <f t="shared" si="4"/>
        <v>#N/A</v>
      </c>
      <c r="N19" s="43" t="str">
        <f t="shared" si="5"/>
        <v/>
      </c>
      <c r="O19" s="43" t="str">
        <f t="shared" si="6"/>
        <v/>
      </c>
      <c r="P19" s="42" t="str">
        <f>IF(B19&lt;&gt;"",VLOOKUP(N19,リスト!$F$3:$G$7,2,FALSE),"")</f>
        <v/>
      </c>
      <c r="Q19" s="42" t="str">
        <f>IF(B19&lt;&gt;"",VLOOKUP(O19,リスト!$F$3:$G$7,2,FALSE),"")</f>
        <v/>
      </c>
      <c r="R19" s="42" t="str">
        <f t="shared" si="7"/>
        <v/>
      </c>
      <c r="S19" s="42" t="str">
        <f t="shared" si="8"/>
        <v/>
      </c>
    </row>
    <row r="20" spans="1:19" s="76" customFormat="1" ht="17.25" customHeight="1">
      <c r="A20" s="77"/>
      <c r="B20" s="78"/>
      <c r="C20" s="79"/>
      <c r="D20" s="77"/>
      <c r="E20" s="78"/>
      <c r="F20" s="80"/>
      <c r="G20" s="81" t="str">
        <f t="shared" si="0"/>
        <v/>
      </c>
      <c r="H20" s="82" t="str">
        <f t="shared" si="1"/>
        <v/>
      </c>
      <c r="I20" s="83"/>
      <c r="J20" s="41" t="str">
        <f t="shared" si="2"/>
        <v/>
      </c>
      <c r="K20" s="41" t="str">
        <f t="shared" si="3"/>
        <v/>
      </c>
      <c r="L20" s="42" t="e">
        <f>VLOOKUP(I20,リスト!$B$3:$C$32,2,FALSE)</f>
        <v>#N/A</v>
      </c>
      <c r="M20" s="42" t="e">
        <f t="shared" si="4"/>
        <v>#N/A</v>
      </c>
      <c r="N20" s="43" t="str">
        <f t="shared" si="5"/>
        <v/>
      </c>
      <c r="O20" s="43" t="str">
        <f t="shared" si="6"/>
        <v/>
      </c>
      <c r="P20" s="42" t="str">
        <f>IF(B20&lt;&gt;"",VLOOKUP(N20,リスト!$F$3:$G$7,2,FALSE),"")</f>
        <v/>
      </c>
      <c r="Q20" s="42" t="str">
        <f>IF(B20&lt;&gt;"",VLOOKUP(O20,リスト!$F$3:$G$7,2,FALSE),"")</f>
        <v/>
      </c>
      <c r="R20" s="42" t="str">
        <f t="shared" si="7"/>
        <v/>
      </c>
      <c r="S20" s="42" t="str">
        <f t="shared" si="8"/>
        <v/>
      </c>
    </row>
    <row r="21" spans="1:19" s="76" customFormat="1" ht="17.25" customHeight="1">
      <c r="A21" s="77"/>
      <c r="B21" s="78"/>
      <c r="C21" s="79"/>
      <c r="D21" s="77"/>
      <c r="E21" s="78"/>
      <c r="F21" s="80"/>
      <c r="G21" s="81" t="str">
        <f t="shared" si="0"/>
        <v/>
      </c>
      <c r="H21" s="82" t="str">
        <f t="shared" si="1"/>
        <v/>
      </c>
      <c r="I21" s="83"/>
      <c r="J21" s="41" t="str">
        <f t="shared" si="2"/>
        <v/>
      </c>
      <c r="K21" s="41" t="str">
        <f t="shared" si="3"/>
        <v/>
      </c>
      <c r="L21" s="42" t="e">
        <f>VLOOKUP(I21,リスト!$B$3:$C$32,2,FALSE)</f>
        <v>#N/A</v>
      </c>
      <c r="M21" s="42" t="e">
        <f t="shared" si="4"/>
        <v>#N/A</v>
      </c>
      <c r="N21" s="43" t="str">
        <f t="shared" si="5"/>
        <v/>
      </c>
      <c r="O21" s="43" t="str">
        <f t="shared" si="6"/>
        <v/>
      </c>
      <c r="P21" s="42" t="str">
        <f>IF(B21&lt;&gt;"",VLOOKUP(N21,リスト!$F$3:$G$7,2,FALSE),"")</f>
        <v/>
      </c>
      <c r="Q21" s="42" t="str">
        <f>IF(B21&lt;&gt;"",VLOOKUP(O21,リスト!$F$3:$G$7,2,FALSE),"")</f>
        <v/>
      </c>
      <c r="R21" s="42" t="str">
        <f t="shared" si="7"/>
        <v/>
      </c>
      <c r="S21" s="42" t="str">
        <f t="shared" si="8"/>
        <v/>
      </c>
    </row>
    <row r="22" spans="1:19" s="76" customFormat="1" ht="17.25" customHeight="1">
      <c r="A22" s="77"/>
      <c r="B22" s="78"/>
      <c r="C22" s="79"/>
      <c r="D22" s="77"/>
      <c r="E22" s="78"/>
      <c r="F22" s="80"/>
      <c r="G22" s="81" t="str">
        <f t="shared" si="0"/>
        <v/>
      </c>
      <c r="H22" s="82" t="str">
        <f t="shared" si="1"/>
        <v/>
      </c>
      <c r="I22" s="83"/>
      <c r="J22" s="41" t="str">
        <f t="shared" si="2"/>
        <v/>
      </c>
      <c r="K22" s="41" t="str">
        <f t="shared" si="3"/>
        <v/>
      </c>
      <c r="L22" s="42" t="e">
        <f>VLOOKUP(I22,リスト!$B$3:$C$32,2,FALSE)</f>
        <v>#N/A</v>
      </c>
      <c r="M22" s="42" t="e">
        <f t="shared" si="4"/>
        <v>#N/A</v>
      </c>
      <c r="N22" s="43" t="str">
        <f t="shared" si="5"/>
        <v/>
      </c>
      <c r="O22" s="43" t="str">
        <f t="shared" si="6"/>
        <v/>
      </c>
      <c r="P22" s="42" t="str">
        <f>IF(B22&lt;&gt;"",VLOOKUP(N22,リスト!$F$3:$G$7,2,FALSE),"")</f>
        <v/>
      </c>
      <c r="Q22" s="42" t="str">
        <f>IF(B22&lt;&gt;"",VLOOKUP(O22,リスト!$F$3:$G$7,2,FALSE),"")</f>
        <v/>
      </c>
      <c r="R22" s="42" t="str">
        <f t="shared" si="7"/>
        <v/>
      </c>
      <c r="S22" s="42" t="str">
        <f t="shared" si="8"/>
        <v/>
      </c>
    </row>
    <row r="23" spans="1:19" s="76" customFormat="1" ht="17.25" customHeight="1">
      <c r="A23" s="77"/>
      <c r="B23" s="78"/>
      <c r="C23" s="79"/>
      <c r="D23" s="77"/>
      <c r="E23" s="78"/>
      <c r="F23" s="80"/>
      <c r="G23" s="81" t="str">
        <f t="shared" si="0"/>
        <v/>
      </c>
      <c r="H23" s="82" t="str">
        <f t="shared" si="1"/>
        <v/>
      </c>
      <c r="I23" s="83"/>
      <c r="J23" s="41" t="str">
        <f t="shared" si="2"/>
        <v/>
      </c>
      <c r="K23" s="41" t="str">
        <f t="shared" si="3"/>
        <v/>
      </c>
      <c r="L23" s="42" t="e">
        <f>VLOOKUP(I23,リスト!$B$3:$C$32,2,FALSE)</f>
        <v>#N/A</v>
      </c>
      <c r="M23" s="42" t="e">
        <f t="shared" si="4"/>
        <v>#N/A</v>
      </c>
      <c r="N23" s="43" t="str">
        <f t="shared" si="5"/>
        <v/>
      </c>
      <c r="O23" s="43" t="str">
        <f t="shared" si="6"/>
        <v/>
      </c>
      <c r="P23" s="42" t="str">
        <f>IF(B23&lt;&gt;"",VLOOKUP(N23,リスト!$F$3:$G$7,2,FALSE),"")</f>
        <v/>
      </c>
      <c r="Q23" s="42" t="str">
        <f>IF(B23&lt;&gt;"",VLOOKUP(O23,リスト!$F$3:$G$7,2,FALSE),"")</f>
        <v/>
      </c>
      <c r="R23" s="42" t="str">
        <f t="shared" si="7"/>
        <v/>
      </c>
      <c r="S23" s="42" t="str">
        <f t="shared" si="8"/>
        <v/>
      </c>
    </row>
    <row r="24" spans="1:19" s="76" customFormat="1" ht="17.25" customHeight="1">
      <c r="A24" s="77"/>
      <c r="B24" s="78"/>
      <c r="C24" s="79"/>
      <c r="D24" s="77"/>
      <c r="E24" s="78"/>
      <c r="F24" s="80"/>
      <c r="G24" s="81" t="str">
        <f t="shared" si="0"/>
        <v/>
      </c>
      <c r="H24" s="82" t="str">
        <f t="shared" si="1"/>
        <v/>
      </c>
      <c r="I24" s="83"/>
      <c r="J24" s="41" t="str">
        <f t="shared" si="2"/>
        <v/>
      </c>
      <c r="K24" s="41" t="str">
        <f t="shared" si="3"/>
        <v/>
      </c>
      <c r="L24" s="42" t="e">
        <f>VLOOKUP(I24,リスト!$B$3:$C$32,2,FALSE)</f>
        <v>#N/A</v>
      </c>
      <c r="M24" s="42" t="e">
        <f t="shared" si="4"/>
        <v>#N/A</v>
      </c>
      <c r="N24" s="43" t="str">
        <f t="shared" si="5"/>
        <v/>
      </c>
      <c r="O24" s="43" t="str">
        <f t="shared" si="6"/>
        <v/>
      </c>
      <c r="P24" s="42" t="str">
        <f>IF(B24&lt;&gt;"",VLOOKUP(N24,リスト!$F$3:$G$7,2,FALSE),"")</f>
        <v/>
      </c>
      <c r="Q24" s="42" t="str">
        <f>IF(B24&lt;&gt;"",VLOOKUP(O24,リスト!$F$3:$G$7,2,FALSE),"")</f>
        <v/>
      </c>
      <c r="R24" s="42" t="str">
        <f t="shared" si="7"/>
        <v/>
      </c>
      <c r="S24" s="42" t="str">
        <f t="shared" si="8"/>
        <v/>
      </c>
    </row>
    <row r="25" spans="1:19" s="76" customFormat="1" ht="17.25" customHeight="1">
      <c r="A25" s="77"/>
      <c r="B25" s="78"/>
      <c r="C25" s="79"/>
      <c r="D25" s="77"/>
      <c r="E25" s="78"/>
      <c r="F25" s="80"/>
      <c r="G25" s="81" t="str">
        <f t="shared" si="0"/>
        <v/>
      </c>
      <c r="H25" s="82" t="str">
        <f t="shared" si="1"/>
        <v/>
      </c>
      <c r="I25" s="83"/>
      <c r="J25" s="41" t="str">
        <f t="shared" si="2"/>
        <v/>
      </c>
      <c r="K25" s="41" t="str">
        <f t="shared" si="3"/>
        <v/>
      </c>
      <c r="L25" s="42" t="e">
        <f>VLOOKUP(I25,リスト!$B$3:$C$32,2,FALSE)</f>
        <v>#N/A</v>
      </c>
      <c r="M25" s="42" t="e">
        <f t="shared" si="4"/>
        <v>#N/A</v>
      </c>
      <c r="N25" s="43" t="str">
        <f t="shared" si="5"/>
        <v/>
      </c>
      <c r="O25" s="43" t="str">
        <f t="shared" si="6"/>
        <v/>
      </c>
      <c r="P25" s="42" t="str">
        <f>IF(B25&lt;&gt;"",VLOOKUP(N25,リスト!$F$3:$G$7,2,FALSE),"")</f>
        <v/>
      </c>
      <c r="Q25" s="42" t="str">
        <f>IF(B25&lt;&gt;"",VLOOKUP(O25,リスト!$F$3:$G$7,2,FALSE),"")</f>
        <v/>
      </c>
      <c r="R25" s="42" t="str">
        <f t="shared" si="7"/>
        <v/>
      </c>
      <c r="S25" s="42" t="str">
        <f t="shared" si="8"/>
        <v/>
      </c>
    </row>
    <row r="26" spans="1:19" s="76" customFormat="1" ht="17.25" customHeight="1">
      <c r="A26" s="77"/>
      <c r="B26" s="78"/>
      <c r="C26" s="79"/>
      <c r="D26" s="77"/>
      <c r="E26" s="78"/>
      <c r="F26" s="80"/>
      <c r="G26" s="81" t="str">
        <f t="shared" si="0"/>
        <v/>
      </c>
      <c r="H26" s="82" t="str">
        <f t="shared" si="1"/>
        <v/>
      </c>
      <c r="I26" s="83"/>
      <c r="J26" s="41" t="str">
        <f t="shared" si="2"/>
        <v/>
      </c>
      <c r="K26" s="41" t="str">
        <f t="shared" si="3"/>
        <v/>
      </c>
      <c r="L26" s="42" t="e">
        <f>VLOOKUP(I26,リスト!$B$3:$C$32,2,FALSE)</f>
        <v>#N/A</v>
      </c>
      <c r="M26" s="42" t="e">
        <f t="shared" si="4"/>
        <v>#N/A</v>
      </c>
      <c r="N26" s="43" t="str">
        <f t="shared" si="5"/>
        <v/>
      </c>
      <c r="O26" s="43" t="str">
        <f t="shared" si="6"/>
        <v/>
      </c>
      <c r="P26" s="42" t="str">
        <f>IF(B26&lt;&gt;"",VLOOKUP(N26,リスト!$F$3:$G$7,2,FALSE),"")</f>
        <v/>
      </c>
      <c r="Q26" s="42" t="str">
        <f>IF(B26&lt;&gt;"",VLOOKUP(O26,リスト!$F$3:$G$7,2,FALSE),"")</f>
        <v/>
      </c>
      <c r="R26" s="42" t="str">
        <f t="shared" si="7"/>
        <v/>
      </c>
      <c r="S26" s="42" t="str">
        <f t="shared" si="8"/>
        <v/>
      </c>
    </row>
    <row r="27" spans="1:19" s="76" customFormat="1" ht="17.25" customHeight="1">
      <c r="A27" s="77"/>
      <c r="B27" s="78"/>
      <c r="C27" s="79"/>
      <c r="D27" s="77"/>
      <c r="E27" s="78"/>
      <c r="F27" s="80"/>
      <c r="G27" s="81" t="str">
        <f t="shared" si="0"/>
        <v/>
      </c>
      <c r="H27" s="82" t="str">
        <f t="shared" si="1"/>
        <v/>
      </c>
      <c r="I27" s="83"/>
      <c r="J27" s="41" t="str">
        <f t="shared" si="2"/>
        <v/>
      </c>
      <c r="K27" s="41" t="str">
        <f t="shared" si="3"/>
        <v/>
      </c>
      <c r="L27" s="42" t="e">
        <f>VLOOKUP(I27,リスト!$B$3:$C$32,2,FALSE)</f>
        <v>#N/A</v>
      </c>
      <c r="M27" s="42" t="e">
        <f t="shared" si="4"/>
        <v>#N/A</v>
      </c>
      <c r="N27" s="43" t="str">
        <f t="shared" si="5"/>
        <v/>
      </c>
      <c r="O27" s="43" t="str">
        <f t="shared" si="6"/>
        <v/>
      </c>
      <c r="P27" s="42" t="str">
        <f>IF(B27&lt;&gt;"",VLOOKUP(N27,リスト!$F$3:$G$7,2,FALSE),"")</f>
        <v/>
      </c>
      <c r="Q27" s="42" t="str">
        <f>IF(B27&lt;&gt;"",VLOOKUP(O27,リスト!$F$3:$G$7,2,FALSE),"")</f>
        <v/>
      </c>
      <c r="R27" s="42" t="str">
        <f t="shared" si="7"/>
        <v/>
      </c>
      <c r="S27" s="42" t="str">
        <f t="shared" si="8"/>
        <v/>
      </c>
    </row>
    <row r="28" spans="1:19" s="76" customFormat="1" ht="17.25" customHeight="1">
      <c r="A28" s="77"/>
      <c r="B28" s="78"/>
      <c r="C28" s="79"/>
      <c r="D28" s="77"/>
      <c r="E28" s="78"/>
      <c r="F28" s="80"/>
      <c r="G28" s="81" t="str">
        <f t="shared" si="0"/>
        <v/>
      </c>
      <c r="H28" s="82" t="str">
        <f t="shared" si="1"/>
        <v/>
      </c>
      <c r="I28" s="83"/>
      <c r="J28" s="41" t="str">
        <f t="shared" si="2"/>
        <v/>
      </c>
      <c r="K28" s="41" t="str">
        <f t="shared" si="3"/>
        <v/>
      </c>
      <c r="L28" s="42" t="e">
        <f>VLOOKUP(I28,リスト!$B$3:$C$32,2,FALSE)</f>
        <v>#N/A</v>
      </c>
      <c r="M28" s="42" t="e">
        <f t="shared" si="4"/>
        <v>#N/A</v>
      </c>
      <c r="N28" s="43" t="str">
        <f t="shared" si="5"/>
        <v/>
      </c>
      <c r="O28" s="43" t="str">
        <f t="shared" si="6"/>
        <v/>
      </c>
      <c r="P28" s="42" t="str">
        <f>IF(B28&lt;&gt;"",VLOOKUP(N28,リスト!$F$3:$G$7,2,FALSE),"")</f>
        <v/>
      </c>
      <c r="Q28" s="42" t="str">
        <f>IF(B28&lt;&gt;"",VLOOKUP(O28,リスト!$F$3:$G$7,2,FALSE),"")</f>
        <v/>
      </c>
      <c r="R28" s="42" t="str">
        <f t="shared" si="7"/>
        <v/>
      </c>
      <c r="S28" s="42" t="str">
        <f t="shared" si="8"/>
        <v/>
      </c>
    </row>
    <row r="29" spans="1:19" s="76" customFormat="1" ht="17.25" customHeight="1">
      <c r="A29" s="77"/>
      <c r="B29" s="78"/>
      <c r="C29" s="79"/>
      <c r="D29" s="77"/>
      <c r="E29" s="78"/>
      <c r="F29" s="80"/>
      <c r="G29" s="81" t="str">
        <f t="shared" si="0"/>
        <v/>
      </c>
      <c r="H29" s="82" t="str">
        <f t="shared" si="1"/>
        <v/>
      </c>
      <c r="I29" s="83"/>
      <c r="J29" s="41" t="str">
        <f t="shared" si="2"/>
        <v/>
      </c>
      <c r="K29" s="41" t="str">
        <f t="shared" si="3"/>
        <v/>
      </c>
      <c r="L29" s="42" t="e">
        <f>VLOOKUP(I29,リスト!$B$3:$C$32,2,FALSE)</f>
        <v>#N/A</v>
      </c>
      <c r="M29" s="42" t="e">
        <f t="shared" si="4"/>
        <v>#N/A</v>
      </c>
      <c r="N29" s="43" t="str">
        <f t="shared" si="5"/>
        <v/>
      </c>
      <c r="O29" s="43" t="str">
        <f t="shared" si="6"/>
        <v/>
      </c>
      <c r="P29" s="42" t="str">
        <f>IF(B29&lt;&gt;"",VLOOKUP(N29,リスト!$F$3:$G$7,2,FALSE),"")</f>
        <v/>
      </c>
      <c r="Q29" s="42" t="str">
        <f>IF(B29&lt;&gt;"",VLOOKUP(O29,リスト!$F$3:$G$7,2,FALSE),"")</f>
        <v/>
      </c>
      <c r="R29" s="42" t="str">
        <f t="shared" si="7"/>
        <v/>
      </c>
      <c r="S29" s="42" t="str">
        <f t="shared" si="8"/>
        <v/>
      </c>
    </row>
    <row r="30" spans="1:19" s="76" customFormat="1" ht="17.25" customHeight="1">
      <c r="A30" s="77"/>
      <c r="B30" s="78"/>
      <c r="C30" s="79"/>
      <c r="D30" s="77"/>
      <c r="E30" s="78"/>
      <c r="F30" s="80"/>
      <c r="G30" s="81" t="str">
        <f t="shared" si="0"/>
        <v/>
      </c>
      <c r="H30" s="82" t="str">
        <f t="shared" si="1"/>
        <v/>
      </c>
      <c r="I30" s="83"/>
      <c r="J30" s="41" t="str">
        <f t="shared" si="2"/>
        <v/>
      </c>
      <c r="K30" s="41" t="str">
        <f t="shared" si="3"/>
        <v/>
      </c>
      <c r="L30" s="42" t="e">
        <f>VLOOKUP(I30,リスト!$B$3:$C$32,2,FALSE)</f>
        <v>#N/A</v>
      </c>
      <c r="M30" s="42" t="e">
        <f t="shared" si="4"/>
        <v>#N/A</v>
      </c>
      <c r="N30" s="43" t="str">
        <f t="shared" si="5"/>
        <v/>
      </c>
      <c r="O30" s="43" t="str">
        <f t="shared" si="6"/>
        <v/>
      </c>
      <c r="P30" s="42" t="str">
        <f>IF(B30&lt;&gt;"",VLOOKUP(N30,リスト!$F$3:$G$7,2,FALSE),"")</f>
        <v/>
      </c>
      <c r="Q30" s="42" t="str">
        <f>IF(B30&lt;&gt;"",VLOOKUP(O30,リスト!$F$3:$G$7,2,FALSE),"")</f>
        <v/>
      </c>
      <c r="R30" s="42" t="str">
        <f t="shared" si="7"/>
        <v/>
      </c>
      <c r="S30" s="42" t="str">
        <f t="shared" si="8"/>
        <v/>
      </c>
    </row>
    <row r="31" spans="1:19" s="76" customFormat="1" ht="17.25" customHeight="1">
      <c r="A31" s="84"/>
      <c r="B31" s="85"/>
      <c r="C31" s="86"/>
      <c r="D31" s="84"/>
      <c r="E31" s="85"/>
      <c r="F31" s="87"/>
      <c r="G31" s="88" t="str">
        <f t="shared" si="0"/>
        <v/>
      </c>
      <c r="H31" s="88" t="str">
        <f t="shared" si="1"/>
        <v/>
      </c>
      <c r="I31" s="89"/>
      <c r="J31" s="41" t="str">
        <f t="shared" si="2"/>
        <v/>
      </c>
      <c r="K31" s="41" t="str">
        <f t="shared" si="3"/>
        <v/>
      </c>
      <c r="L31" s="42" t="e">
        <f>VLOOKUP(I31,リスト!$B$3:$C$32,2,FALSE)</f>
        <v>#N/A</v>
      </c>
      <c r="M31" s="42" t="e">
        <f t="shared" si="4"/>
        <v>#N/A</v>
      </c>
      <c r="N31" s="43" t="str">
        <f t="shared" si="5"/>
        <v/>
      </c>
      <c r="O31" s="43" t="str">
        <f t="shared" si="6"/>
        <v/>
      </c>
      <c r="P31" s="42" t="str">
        <f>IF(B31&lt;&gt;"",VLOOKUP(N31,リスト!$F$3:$G$7,2,FALSE),"")</f>
        <v/>
      </c>
      <c r="Q31" s="42" t="str">
        <f>IF(B31&lt;&gt;"",VLOOKUP(O31,リスト!$F$3:$G$7,2,FALSE),"")</f>
        <v/>
      </c>
      <c r="R31" s="42" t="str">
        <f t="shared" si="7"/>
        <v/>
      </c>
      <c r="S31" s="42" t="str">
        <f t="shared" si="8"/>
        <v/>
      </c>
    </row>
  </sheetData>
  <mergeCells count="8">
    <mergeCell ref="A1:I1"/>
    <mergeCell ref="A4:A5"/>
    <mergeCell ref="B4:C4"/>
    <mergeCell ref="D4:D5"/>
    <mergeCell ref="E4:F4"/>
    <mergeCell ref="G4:H4"/>
    <mergeCell ref="I4:I5"/>
    <mergeCell ref="G2:I2"/>
  </mergeCells>
  <phoneticPr fontId="1"/>
  <conditionalFormatting sqref="G6:G31">
    <cfRule type="expression" dxfId="27" priority="13">
      <formula>$N6="オレンジ"</formula>
    </cfRule>
    <cfRule type="expression" dxfId="26" priority="14">
      <formula>$N6="赤"</formula>
    </cfRule>
  </conditionalFormatting>
  <conditionalFormatting sqref="H6:H31">
    <cfRule type="expression" dxfId="25" priority="11">
      <formula>$O6="オレンジ"</formula>
    </cfRule>
    <cfRule type="expression" dxfId="24" priority="12">
      <formula>$O6="赤"</formula>
    </cfRule>
  </conditionalFormatting>
  <conditionalFormatting sqref="A6:A31">
    <cfRule type="expression" dxfId="23" priority="6">
      <formula>$S6="緑"</formula>
    </cfRule>
    <cfRule type="expression" dxfId="22" priority="7">
      <formula>$S6="青"</formula>
    </cfRule>
    <cfRule type="expression" dxfId="21" priority="8">
      <formula>$S6="黄"</formula>
    </cfRule>
    <cfRule type="expression" dxfId="20" priority="9">
      <formula>$S6="オレンジ"</formula>
    </cfRule>
    <cfRule type="expression" dxfId="19" priority="10">
      <formula>$S6="赤"</formula>
    </cfRule>
  </conditionalFormatting>
  <conditionalFormatting sqref="N6:O31">
    <cfRule type="cellIs" dxfId="18" priority="1" operator="equal">
      <formula>"緑"</formula>
    </cfRule>
    <cfRule type="cellIs" dxfId="17" priority="2" operator="equal">
      <formula>"黄"</formula>
    </cfRule>
    <cfRule type="cellIs" dxfId="16" priority="3" operator="equal">
      <formula>"オレンジ"</formula>
    </cfRule>
    <cfRule type="cellIs" dxfId="15" priority="4" operator="equal">
      <formula>"青"</formula>
    </cfRule>
    <cfRule type="cellIs" dxfId="14" priority="5" operator="equal">
      <formula>"赤"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landscape" r:id="rId1"/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リスト!$B$3:$B$32</xm:f>
          </x14:formula1>
          <xm:sqref>I6:I31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31"/>
  <sheetViews>
    <sheetView tabSelected="1" view="pageBreakPreview" zoomScale="70" zoomScaleNormal="100" zoomScaleSheetLayoutView="70" workbookViewId="0">
      <selection activeCell="W24" sqref="W24"/>
    </sheetView>
  </sheetViews>
  <sheetFormatPr defaultColWidth="9" defaultRowHeight="13"/>
  <cols>
    <col min="1" max="1" width="13.90625" style="12" customWidth="1"/>
    <col min="2" max="3" width="13.7265625" style="13" customWidth="1"/>
    <col min="4" max="4" width="13.90625" style="12" customWidth="1"/>
    <col min="5" max="6" width="13.7265625" style="13" customWidth="1"/>
    <col min="7" max="8" width="13.7265625" style="14" customWidth="1"/>
    <col min="9" max="9" width="23.08984375" style="15" customWidth="1"/>
    <col min="10" max="11" width="7.6328125" style="16" hidden="1" customWidth="1"/>
    <col min="12" max="13" width="7.6328125" style="9" hidden="1" customWidth="1"/>
    <col min="14" max="15" width="9.26953125" style="9" hidden="1" customWidth="1"/>
    <col min="16" max="18" width="4" style="9" hidden="1" customWidth="1"/>
    <col min="19" max="19" width="9.26953125" style="9" hidden="1" customWidth="1"/>
    <col min="20" max="16384" width="9" style="9"/>
  </cols>
  <sheetData>
    <row r="1" spans="1:19" ht="24.75" customHeight="1">
      <c r="A1" s="109" t="s">
        <v>21</v>
      </c>
      <c r="B1" s="109"/>
      <c r="C1" s="109"/>
      <c r="D1" s="109"/>
      <c r="E1" s="109"/>
      <c r="F1" s="109"/>
      <c r="G1" s="109"/>
      <c r="H1" s="109"/>
      <c r="I1" s="109"/>
      <c r="J1" s="8"/>
      <c r="K1" s="8"/>
    </row>
    <row r="2" spans="1:19" ht="24.75" customHeight="1">
      <c r="A2" s="10"/>
      <c r="B2" s="10"/>
      <c r="C2" s="10"/>
      <c r="D2" s="10"/>
      <c r="E2" s="10"/>
      <c r="F2" s="10"/>
      <c r="G2" s="110" t="s">
        <v>40</v>
      </c>
      <c r="H2" s="111"/>
      <c r="I2" s="111"/>
      <c r="J2" s="11"/>
      <c r="K2" s="11"/>
    </row>
    <row r="3" spans="1:19" ht="8.25" customHeight="1"/>
    <row r="4" spans="1:19" ht="25.5" customHeight="1">
      <c r="A4" s="112" t="s">
        <v>0</v>
      </c>
      <c r="B4" s="114" t="s">
        <v>3</v>
      </c>
      <c r="C4" s="115"/>
      <c r="D4" s="112" t="s">
        <v>0</v>
      </c>
      <c r="E4" s="114" t="s">
        <v>4</v>
      </c>
      <c r="F4" s="116"/>
      <c r="G4" s="117" t="s">
        <v>22</v>
      </c>
      <c r="H4" s="115"/>
      <c r="I4" s="118" t="s">
        <v>7</v>
      </c>
      <c r="J4" s="17"/>
      <c r="K4" s="17"/>
    </row>
    <row r="5" spans="1:19" ht="25.5" customHeight="1" thickBot="1">
      <c r="A5" s="113"/>
      <c r="B5" s="18" t="s">
        <v>1</v>
      </c>
      <c r="C5" s="19" t="s">
        <v>2</v>
      </c>
      <c r="D5" s="113"/>
      <c r="E5" s="18" t="s">
        <v>1</v>
      </c>
      <c r="F5" s="20" t="s">
        <v>2</v>
      </c>
      <c r="G5" s="21" t="s">
        <v>5</v>
      </c>
      <c r="H5" s="19" t="s">
        <v>6</v>
      </c>
      <c r="I5" s="119"/>
      <c r="J5" s="104" t="s">
        <v>70</v>
      </c>
      <c r="K5" s="104"/>
      <c r="L5" s="92" t="s">
        <v>71</v>
      </c>
      <c r="M5" s="92" t="s">
        <v>72</v>
      </c>
      <c r="N5" s="105" t="s">
        <v>73</v>
      </c>
      <c r="O5" s="106"/>
      <c r="P5" s="107" t="s">
        <v>74</v>
      </c>
      <c r="Q5" s="108"/>
      <c r="R5" s="91" t="s">
        <v>75</v>
      </c>
      <c r="S5" s="91" t="s">
        <v>76</v>
      </c>
    </row>
    <row r="6" spans="1:19" ht="17.25" customHeight="1" thickTop="1">
      <c r="A6" s="22" t="s">
        <v>8</v>
      </c>
      <c r="B6" s="23">
        <v>301.21699999999998</v>
      </c>
      <c r="C6" s="24">
        <v>300.2</v>
      </c>
      <c r="D6" s="22" t="s">
        <v>16</v>
      </c>
      <c r="E6" s="23">
        <v>301.22800000000001</v>
      </c>
      <c r="F6" s="25">
        <v>300.209</v>
      </c>
      <c r="G6" s="37">
        <f>IF(D6="","",B6-E6)</f>
        <v>-1.1000000000024102E-2</v>
      </c>
      <c r="H6" s="37">
        <f>IF(D6="","",C6-F6)</f>
        <v>-9.0000000000145519E-3</v>
      </c>
      <c r="I6" s="26" t="s">
        <v>60</v>
      </c>
      <c r="J6" s="41">
        <f>IF(G6&lt;&gt;"",ABS(G6)*1000,"")</f>
        <v>11.000000000024102</v>
      </c>
      <c r="K6" s="41">
        <f>IF(H6&lt;&gt;"",ABS(H6)*1000,"")</f>
        <v>9.0000000000145519</v>
      </c>
      <c r="L6" s="42">
        <f>VLOOKUP(I6,リスト!$B$3:$C$32,2,FALSE)</f>
        <v>1</v>
      </c>
      <c r="M6" s="42">
        <f>IF(AND(1&lt;=L6,L6&lt;=4),1,IF(AND(5&lt;=L6,L6&lt;=19),2,IF(AND(20&lt;=L6,L6&lt;=23),1,IF(AND(23&lt;=L6,L6&lt;=25),3,IF(AND(26&lt;=L6,L6&lt;=27),4,0)))))</f>
        <v>1</v>
      </c>
      <c r="N6" s="43" t="str">
        <f>IF(A6&lt;&gt;"",IF(AND(M6=1,AND(0&lt;=J6,J6&lt;=10.4)),"黄",IF(AND(M6=1,10.5&lt;=J6),"赤",IF(AND(M6=2,AND(0&lt;=J6,J6&lt;=5.4)),"黄",IF(AND(M6=2,AND(5.5&lt;=J6,J6&lt;=10.4)),"オレンジ",IF(AND(M6=2,10.5&lt;=J6),"赤",IF(M6=3,"青",IF(M6=4,"緑","@@@"))))))),"")</f>
        <v>赤</v>
      </c>
      <c r="O6" s="43" t="str">
        <f>IF(A6&lt;&gt;"",IF(AND(M6=1,AND(0&lt;=K6,K6&lt;=10.4)),"黄",IF(AND(M6=1,10.5&lt;=K6),"赤",IF(AND(M6=2,AND(0&lt;=K6,K6&lt;=5.4)),"黄",IF(AND(M6=2,AND(5.5&lt;=K6,K6&lt;=10.4)),"オレンジ",IF(AND(M6=2,10.5&lt;=K6),"赤",IF(M6=3,"青",IF(M6=4,"緑","@@@"))))))),"")</f>
        <v>黄</v>
      </c>
      <c r="P6" s="42">
        <f>IF(B6&lt;&gt;"",VLOOKUP(N6,リスト!$F$3:$G$7,2,FALSE),"")</f>
        <v>3</v>
      </c>
      <c r="Q6" s="42">
        <f>IF(B6&lt;&gt;"",VLOOKUP(O6,リスト!$F$3:$G$7,2,FALSE),"")</f>
        <v>1</v>
      </c>
      <c r="R6" s="42">
        <f>IF(B6&lt;&gt;"",P6*Q6,"")</f>
        <v>3</v>
      </c>
      <c r="S6" s="42" t="str">
        <f>IF(B6&lt;&gt;"",IF(OR(R6=3,R6=6,R6=9),"赤",IF(OR(R6=4,R6=2),"オレンジ",IF(R6=1,"黄",IF(R6=16,"青",IF(R6=25,"緑","@@@"))))),"")</f>
        <v>赤</v>
      </c>
    </row>
    <row r="7" spans="1:19" ht="17.25" customHeight="1">
      <c r="A7" s="27" t="s">
        <v>9</v>
      </c>
      <c r="B7" s="28">
        <v>100.10599999999999</v>
      </c>
      <c r="C7" s="29">
        <v>100.1</v>
      </c>
      <c r="D7" s="27" t="s">
        <v>17</v>
      </c>
      <c r="E7" s="28">
        <v>100.111</v>
      </c>
      <c r="F7" s="30">
        <v>100.105</v>
      </c>
      <c r="G7" s="38">
        <f t="shared" ref="G7:G31" si="0">IF(D7="","",B7-E7)</f>
        <v>-5.0000000000096634E-3</v>
      </c>
      <c r="H7" s="39">
        <f t="shared" ref="H7:H31" si="1">IF(D7="","",C7-F7)</f>
        <v>-5.0000000000096634E-3</v>
      </c>
      <c r="I7" s="31" t="s">
        <v>77</v>
      </c>
      <c r="J7" s="41">
        <f t="shared" ref="J7:J15" si="2">IF(G7&lt;&gt;"",ABS(G7)*1000,"")</f>
        <v>5.0000000000096634</v>
      </c>
      <c r="K7" s="41">
        <f t="shared" ref="K7:K15" si="3">IF(H7&lt;&gt;"",ABS(H7)*1000,"")</f>
        <v>5.0000000000096634</v>
      </c>
      <c r="L7" s="42">
        <f>VLOOKUP(I7,リスト!$B$3:$C$32,2,FALSE)</f>
        <v>6</v>
      </c>
      <c r="M7" s="42">
        <f t="shared" ref="M7:M15" si="4">IF(AND(1&lt;=L7,L7&lt;=4),1,IF(AND(5&lt;=L7,L7&lt;=19),2,IF(AND(20&lt;=L7,L7&lt;=23),1,IF(AND(23&lt;=L7,L7&lt;=25),3,IF(AND(26&lt;=L7,L7&lt;=27),4,0)))))</f>
        <v>2</v>
      </c>
      <c r="N7" s="43" t="str">
        <f t="shared" ref="N7:N15" si="5">IF(A7&lt;&gt;"",IF(AND(M7=1,AND(0&lt;=J7,J7&lt;=10.4)),"黄",IF(AND(M7=1,10.5&lt;=J7),"赤",IF(AND(M7=2,AND(0&lt;=J7,J7&lt;=5.4)),"黄",IF(AND(M7=2,AND(5.5&lt;=J7,J7&lt;=10.4)),"オレンジ",IF(AND(M7=2,10.5&lt;=J7),"赤",IF(M7=3,"青",IF(M7=4,"緑","@@@"))))))),"")</f>
        <v>黄</v>
      </c>
      <c r="O7" s="43" t="str">
        <f t="shared" ref="O7:O15" si="6">IF(A7&lt;&gt;"",IF(AND(M7=1,AND(0&lt;=K7,K7&lt;=10.4)),"黄",IF(AND(M7=1,10.5&lt;=K7),"赤",IF(AND(M7=2,AND(0&lt;=K7,K7&lt;=5.4)),"黄",IF(AND(M7=2,AND(5.5&lt;=K7,K7&lt;=10.4)),"オレンジ",IF(AND(M7=2,10.5&lt;=K7),"赤",IF(M7=3,"青",IF(M7=4,"緑","@@@"))))))),"")</f>
        <v>黄</v>
      </c>
      <c r="P7" s="42">
        <f>IF(B7&lt;&gt;"",VLOOKUP(N7,リスト!$F$3:$G$7,2,FALSE),"")</f>
        <v>1</v>
      </c>
      <c r="Q7" s="42">
        <f>IF(B7&lt;&gt;"",VLOOKUP(O7,リスト!$F$3:$G$7,2,FALSE),"")</f>
        <v>1</v>
      </c>
      <c r="R7" s="42">
        <f t="shared" ref="R7:R15" si="7">IF(B7&lt;&gt;"",P7*Q7,"")</f>
        <v>1</v>
      </c>
      <c r="S7" s="42" t="str">
        <f t="shared" ref="S7:S15" si="8">IF(B7&lt;&gt;"",IF(OR(R7=3,R7=6,R7=9),"赤",IF(OR(R7=4,R7=2),"オレンジ",IF(R7=1,"黄",IF(R7=16,"青",IF(R7=25,"緑","@@@"))))),"")</f>
        <v>黄</v>
      </c>
    </row>
    <row r="8" spans="1:19" ht="17.25" customHeight="1">
      <c r="A8" s="27" t="s">
        <v>10</v>
      </c>
      <c r="B8" s="28">
        <v>421.23200000000003</v>
      </c>
      <c r="C8" s="29">
        <v>326.54700000000003</v>
      </c>
      <c r="D8" s="27" t="s">
        <v>18</v>
      </c>
      <c r="E8" s="28">
        <v>421.226</v>
      </c>
      <c r="F8" s="30">
        <v>326.54199999999997</v>
      </c>
      <c r="G8" s="38">
        <f t="shared" si="0"/>
        <v>6.0000000000286491E-3</v>
      </c>
      <c r="H8" s="39">
        <f t="shared" si="1"/>
        <v>5.0000000000522959E-3</v>
      </c>
      <c r="I8" s="31" t="s">
        <v>77</v>
      </c>
      <c r="J8" s="41">
        <f t="shared" si="2"/>
        <v>6.0000000000286491</v>
      </c>
      <c r="K8" s="41">
        <f t="shared" si="3"/>
        <v>5.0000000000522959</v>
      </c>
      <c r="L8" s="42">
        <f>VLOOKUP(I8,リスト!$B$3:$C$32,2,FALSE)</f>
        <v>6</v>
      </c>
      <c r="M8" s="42">
        <f t="shared" si="4"/>
        <v>2</v>
      </c>
      <c r="N8" s="43" t="str">
        <f t="shared" si="5"/>
        <v>オレンジ</v>
      </c>
      <c r="O8" s="43" t="str">
        <f t="shared" si="6"/>
        <v>黄</v>
      </c>
      <c r="P8" s="42">
        <f>IF(B8&lt;&gt;"",VLOOKUP(N8,リスト!$F$3:$G$7,2,FALSE),"")</f>
        <v>2</v>
      </c>
      <c r="Q8" s="42">
        <f>IF(B8&lt;&gt;"",VLOOKUP(O8,リスト!$F$3:$G$7,2,FALSE),"")</f>
        <v>1</v>
      </c>
      <c r="R8" s="42">
        <f t="shared" si="7"/>
        <v>2</v>
      </c>
      <c r="S8" s="42" t="str">
        <f t="shared" si="8"/>
        <v>オレンジ</v>
      </c>
    </row>
    <row r="9" spans="1:19" ht="17.25" customHeight="1">
      <c r="A9" s="27" t="s">
        <v>11</v>
      </c>
      <c r="B9" s="28">
        <v>100.2</v>
      </c>
      <c r="C9" s="29">
        <v>326.54700000000003</v>
      </c>
      <c r="D9" s="27"/>
      <c r="E9" s="28"/>
      <c r="F9" s="30"/>
      <c r="G9" s="38" t="str">
        <f t="shared" si="0"/>
        <v/>
      </c>
      <c r="H9" s="39" t="str">
        <f t="shared" si="1"/>
        <v/>
      </c>
      <c r="I9" s="31" t="s">
        <v>35</v>
      </c>
      <c r="J9" s="41" t="str">
        <f t="shared" si="2"/>
        <v/>
      </c>
      <c r="K9" s="41" t="str">
        <f t="shared" si="3"/>
        <v/>
      </c>
      <c r="L9" s="42">
        <f>VLOOKUP(I9,リスト!$B$3:$C$32,2,FALSE)</f>
        <v>24</v>
      </c>
      <c r="M9" s="42">
        <f t="shared" si="4"/>
        <v>3</v>
      </c>
      <c r="N9" s="43" t="str">
        <f t="shared" si="5"/>
        <v>青</v>
      </c>
      <c r="O9" s="43" t="str">
        <f t="shared" si="6"/>
        <v>青</v>
      </c>
      <c r="P9" s="42">
        <f>IF(B9&lt;&gt;"",VLOOKUP(N9,リスト!$F$3:$G$7,2,FALSE),"")</f>
        <v>4</v>
      </c>
      <c r="Q9" s="42">
        <f>IF(B9&lt;&gt;"",VLOOKUP(O9,リスト!$F$3:$G$7,2,FALSE),"")</f>
        <v>4</v>
      </c>
      <c r="R9" s="42">
        <f t="shared" si="7"/>
        <v>16</v>
      </c>
      <c r="S9" s="42" t="str">
        <f t="shared" si="8"/>
        <v>青</v>
      </c>
    </row>
    <row r="10" spans="1:19" ht="17.25" customHeight="1">
      <c r="A10" s="27" t="s">
        <v>12</v>
      </c>
      <c r="B10" s="28">
        <v>421.22</v>
      </c>
      <c r="C10" s="29">
        <v>326.54700000000003</v>
      </c>
      <c r="D10" s="27"/>
      <c r="E10" s="28"/>
      <c r="F10" s="30"/>
      <c r="G10" s="38" t="str">
        <f t="shared" si="0"/>
        <v/>
      </c>
      <c r="H10" s="39" t="str">
        <f t="shared" si="1"/>
        <v/>
      </c>
      <c r="I10" s="31" t="s">
        <v>37</v>
      </c>
      <c r="J10" s="41" t="str">
        <f t="shared" si="2"/>
        <v/>
      </c>
      <c r="K10" s="41" t="str">
        <f t="shared" si="3"/>
        <v/>
      </c>
      <c r="L10" s="42">
        <f>VLOOKUP(I10,リスト!$B$3:$C$32,2,FALSE)</f>
        <v>27</v>
      </c>
      <c r="M10" s="42">
        <f t="shared" si="4"/>
        <v>4</v>
      </c>
      <c r="N10" s="43" t="str">
        <f t="shared" si="5"/>
        <v>緑</v>
      </c>
      <c r="O10" s="43" t="str">
        <f t="shared" si="6"/>
        <v>緑</v>
      </c>
      <c r="P10" s="42">
        <f>IF(B10&lt;&gt;"",VLOOKUP(N10,リスト!$F$3:$G$7,2,FALSE),"")</f>
        <v>5</v>
      </c>
      <c r="Q10" s="42">
        <f>IF(B10&lt;&gt;"",VLOOKUP(O10,リスト!$F$3:$G$7,2,FALSE),"")</f>
        <v>5</v>
      </c>
      <c r="R10" s="42">
        <f t="shared" si="7"/>
        <v>25</v>
      </c>
      <c r="S10" s="42" t="str">
        <f t="shared" si="8"/>
        <v>緑</v>
      </c>
    </row>
    <row r="11" spans="1:19" ht="17.25" customHeight="1">
      <c r="A11" s="27" t="s">
        <v>13</v>
      </c>
      <c r="B11" s="28">
        <v>333.154</v>
      </c>
      <c r="C11" s="29">
        <v>326.548</v>
      </c>
      <c r="D11" s="27" t="s">
        <v>19</v>
      </c>
      <c r="E11" s="28">
        <v>333.15</v>
      </c>
      <c r="F11" s="30">
        <v>326.54199999999997</v>
      </c>
      <c r="G11" s="38">
        <f t="shared" si="0"/>
        <v>4.0000000000190994E-3</v>
      </c>
      <c r="H11" s="39">
        <f t="shared" si="1"/>
        <v>6.0000000000286491E-3</v>
      </c>
      <c r="I11" s="31" t="s">
        <v>69</v>
      </c>
      <c r="J11" s="41">
        <f t="shared" si="2"/>
        <v>4.0000000000190994</v>
      </c>
      <c r="K11" s="41">
        <f t="shared" si="3"/>
        <v>6.0000000000286491</v>
      </c>
      <c r="L11" s="42">
        <f>VLOOKUP(I11,リスト!$B$3:$C$32,2,FALSE)</f>
        <v>10</v>
      </c>
      <c r="M11" s="42">
        <f t="shared" si="4"/>
        <v>2</v>
      </c>
      <c r="N11" s="43" t="str">
        <f t="shared" si="5"/>
        <v>黄</v>
      </c>
      <c r="O11" s="43" t="str">
        <f t="shared" si="6"/>
        <v>オレンジ</v>
      </c>
      <c r="P11" s="42">
        <f>IF(B11&lt;&gt;"",VLOOKUP(N11,リスト!$F$3:$G$7,2,FALSE),"")</f>
        <v>1</v>
      </c>
      <c r="Q11" s="42">
        <f>IF(B11&lt;&gt;"",VLOOKUP(O11,リスト!$F$3:$G$7,2,FALSE),"")</f>
        <v>2</v>
      </c>
      <c r="R11" s="42">
        <f t="shared" si="7"/>
        <v>2</v>
      </c>
      <c r="S11" s="42" t="str">
        <f t="shared" si="8"/>
        <v>オレンジ</v>
      </c>
    </row>
    <row r="12" spans="1:19" ht="17.25" customHeight="1">
      <c r="A12" s="27" t="s">
        <v>14</v>
      </c>
      <c r="B12" s="28">
        <v>421.22</v>
      </c>
      <c r="C12" s="29">
        <v>326.54700000000003</v>
      </c>
      <c r="D12" s="27"/>
      <c r="E12" s="28"/>
      <c r="F12" s="30"/>
      <c r="G12" s="38" t="str">
        <f t="shared" si="0"/>
        <v/>
      </c>
      <c r="H12" s="39" t="str">
        <f t="shared" si="1"/>
        <v/>
      </c>
      <c r="I12" s="31" t="s">
        <v>23</v>
      </c>
      <c r="J12" s="41" t="str">
        <f t="shared" si="2"/>
        <v/>
      </c>
      <c r="K12" s="41" t="str">
        <f t="shared" si="3"/>
        <v/>
      </c>
      <c r="L12" s="42">
        <f>VLOOKUP(I12,リスト!$B$3:$C$32,2,FALSE)</f>
        <v>25</v>
      </c>
      <c r="M12" s="42">
        <f t="shared" si="4"/>
        <v>3</v>
      </c>
      <c r="N12" s="43" t="str">
        <f t="shared" si="5"/>
        <v>青</v>
      </c>
      <c r="O12" s="43" t="str">
        <f t="shared" si="6"/>
        <v>青</v>
      </c>
      <c r="P12" s="42">
        <f>IF(B12&lt;&gt;"",VLOOKUP(N12,リスト!$F$3:$G$7,2,FALSE),"")</f>
        <v>4</v>
      </c>
      <c r="Q12" s="42">
        <f>IF(B12&lt;&gt;"",VLOOKUP(O12,リスト!$F$3:$G$7,2,FALSE),"")</f>
        <v>4</v>
      </c>
      <c r="R12" s="42">
        <f t="shared" si="7"/>
        <v>16</v>
      </c>
      <c r="S12" s="42" t="str">
        <f t="shared" si="8"/>
        <v>青</v>
      </c>
    </row>
    <row r="13" spans="1:19" ht="17.25" customHeight="1">
      <c r="A13" s="27" t="s">
        <v>15</v>
      </c>
      <c r="B13" s="28">
        <v>378.5</v>
      </c>
      <c r="C13" s="29">
        <v>398.5</v>
      </c>
      <c r="D13" s="27" t="s">
        <v>20</v>
      </c>
      <c r="E13" s="28">
        <v>378.50599999999997</v>
      </c>
      <c r="F13" s="30">
        <v>398.51</v>
      </c>
      <c r="G13" s="38">
        <f t="shared" si="0"/>
        <v>-5.9999999999718057E-3</v>
      </c>
      <c r="H13" s="39">
        <f t="shared" si="1"/>
        <v>-9.9999999999909051E-3</v>
      </c>
      <c r="I13" s="31" t="s">
        <v>60</v>
      </c>
      <c r="J13" s="41">
        <f t="shared" si="2"/>
        <v>5.9999999999718057</v>
      </c>
      <c r="K13" s="41">
        <f t="shared" si="3"/>
        <v>9.9999999999909051</v>
      </c>
      <c r="L13" s="42">
        <f>VLOOKUP(I13,リスト!$B$3:$C$32,2,FALSE)</f>
        <v>1</v>
      </c>
      <c r="M13" s="42">
        <f t="shared" si="4"/>
        <v>1</v>
      </c>
      <c r="N13" s="43" t="str">
        <f t="shared" si="5"/>
        <v>黄</v>
      </c>
      <c r="O13" s="43" t="str">
        <f t="shared" si="6"/>
        <v>黄</v>
      </c>
      <c r="P13" s="42">
        <f>IF(B13&lt;&gt;"",VLOOKUP(N13,リスト!$F$3:$G$7,2,FALSE),"")</f>
        <v>1</v>
      </c>
      <c r="Q13" s="42">
        <f>IF(B13&lt;&gt;"",VLOOKUP(O13,リスト!$F$3:$G$7,2,FALSE),"")</f>
        <v>1</v>
      </c>
      <c r="R13" s="42">
        <f t="shared" si="7"/>
        <v>1</v>
      </c>
      <c r="S13" s="42" t="str">
        <f t="shared" si="8"/>
        <v>黄</v>
      </c>
    </row>
    <row r="14" spans="1:19" ht="17.25" customHeight="1">
      <c r="A14" s="27" t="s">
        <v>38</v>
      </c>
      <c r="B14" s="28">
        <v>410.11099999999999</v>
      </c>
      <c r="C14" s="29">
        <v>399.87</v>
      </c>
      <c r="D14" s="27" t="s">
        <v>48</v>
      </c>
      <c r="E14" s="28">
        <v>410.11900000000003</v>
      </c>
      <c r="F14" s="30">
        <v>399.87599999999998</v>
      </c>
      <c r="G14" s="38">
        <f t="shared" si="0"/>
        <v>-8.0000000000381988E-3</v>
      </c>
      <c r="H14" s="39">
        <f t="shared" si="1"/>
        <v>-5.9999999999718057E-3</v>
      </c>
      <c r="I14" s="31" t="s">
        <v>65</v>
      </c>
      <c r="J14" s="41">
        <f t="shared" si="2"/>
        <v>8.0000000000381988</v>
      </c>
      <c r="K14" s="41">
        <f t="shared" si="3"/>
        <v>5.9999999999718057</v>
      </c>
      <c r="L14" s="42">
        <f>VLOOKUP(I14,リスト!$B$3:$C$32,2,FALSE)</f>
        <v>17</v>
      </c>
      <c r="M14" s="42">
        <f t="shared" si="4"/>
        <v>2</v>
      </c>
      <c r="N14" s="43" t="str">
        <f t="shared" si="5"/>
        <v>オレンジ</v>
      </c>
      <c r="O14" s="43" t="str">
        <f t="shared" si="6"/>
        <v>オレンジ</v>
      </c>
      <c r="P14" s="42">
        <f>IF(B14&lt;&gt;"",VLOOKUP(N14,リスト!$F$3:$G$7,2,FALSE),"")</f>
        <v>2</v>
      </c>
      <c r="Q14" s="42">
        <f>IF(B14&lt;&gt;"",VLOOKUP(O14,リスト!$F$3:$G$7,2,FALSE),"")</f>
        <v>2</v>
      </c>
      <c r="R14" s="42">
        <f t="shared" si="7"/>
        <v>4</v>
      </c>
      <c r="S14" s="42" t="str">
        <f t="shared" si="8"/>
        <v>オレンジ</v>
      </c>
    </row>
    <row r="15" spans="1:19" ht="17.25" customHeight="1">
      <c r="A15" s="27" t="s">
        <v>39</v>
      </c>
      <c r="B15" s="28">
        <v>469.51</v>
      </c>
      <c r="C15" s="29">
        <v>409.90100000000001</v>
      </c>
      <c r="D15" s="27" t="s">
        <v>49</v>
      </c>
      <c r="E15" s="28">
        <v>469.51</v>
      </c>
      <c r="F15" s="30">
        <v>409.9</v>
      </c>
      <c r="G15" s="38">
        <f t="shared" si="0"/>
        <v>0</v>
      </c>
      <c r="H15" s="39">
        <f t="shared" si="1"/>
        <v>1.0000000000331966E-3</v>
      </c>
      <c r="I15" s="31" t="s">
        <v>61</v>
      </c>
      <c r="J15" s="41">
        <f t="shared" si="2"/>
        <v>0</v>
      </c>
      <c r="K15" s="41">
        <f t="shared" si="3"/>
        <v>1.0000000000331966</v>
      </c>
      <c r="L15" s="42">
        <f>VLOOKUP(I15,リスト!$B$3:$C$32,2,FALSE)</f>
        <v>2</v>
      </c>
      <c r="M15" s="42">
        <f t="shared" si="4"/>
        <v>1</v>
      </c>
      <c r="N15" s="43" t="str">
        <f t="shared" si="5"/>
        <v>黄</v>
      </c>
      <c r="O15" s="43" t="str">
        <f t="shared" si="6"/>
        <v>黄</v>
      </c>
      <c r="P15" s="42">
        <f>IF(B15&lt;&gt;"",VLOOKUP(N15,リスト!$F$3:$G$7,2,FALSE),"")</f>
        <v>1</v>
      </c>
      <c r="Q15" s="42">
        <f>IF(B15&lt;&gt;"",VLOOKUP(O15,リスト!$F$3:$G$7,2,FALSE),"")</f>
        <v>1</v>
      </c>
      <c r="R15" s="42">
        <f t="shared" si="7"/>
        <v>1</v>
      </c>
      <c r="S15" s="42" t="str">
        <f t="shared" si="8"/>
        <v>黄</v>
      </c>
    </row>
    <row r="16" spans="1:19" ht="17.25" customHeight="1">
      <c r="A16" s="27"/>
      <c r="B16" s="28"/>
      <c r="C16" s="29"/>
      <c r="D16" s="27"/>
      <c r="E16" s="28"/>
      <c r="F16" s="30"/>
      <c r="G16" s="38" t="str">
        <f t="shared" si="0"/>
        <v/>
      </c>
      <c r="H16" s="39" t="str">
        <f t="shared" si="1"/>
        <v/>
      </c>
      <c r="I16" s="31"/>
      <c r="J16" s="41" t="str">
        <f t="shared" ref="J16:K31" si="9">IF(G16&lt;&gt;"",ABS(G16)*1000,"")</f>
        <v/>
      </c>
      <c r="K16" s="41" t="str">
        <f t="shared" si="9"/>
        <v/>
      </c>
      <c r="L16" s="42" t="e">
        <f>VLOOKUP(I16,リスト!$B$3:$C$32,2,FALSE)</f>
        <v>#N/A</v>
      </c>
      <c r="M16" s="42" t="e">
        <f t="shared" ref="M16:M31" si="10">IF(AND(1&lt;=L16,L16&lt;=4),1,IF(AND(5&lt;=L16,L16&lt;=18),2,IF(AND(19&lt;=L16,L16&lt;=22),1,IF(AND(23&lt;=L16,L16&lt;=24),3,IF(AND(25&lt;=L16,L16&lt;=26),4,0)))))</f>
        <v>#N/A</v>
      </c>
      <c r="N16" s="43" t="str">
        <f t="shared" ref="N16:N31" si="11">IF(A16&lt;&gt;"",IF(AND(M16=1,AND(0&lt;=J16,J16&lt;=10.4)),"黄",IF(AND(M16=1,10.5&lt;=J16),"赤",IF(AND(M16=2,AND(0&lt;=J16,J16&lt;=5.4)),"黄",IF(AND(M16=2,AND(5.5&lt;=J16,J16&lt;=10.4)),"オレンジ",IF(AND(M16=2,10.5&lt;=J16),"赤",IF(M16=3,"青",IF(M16=4,"緑","@@@"))))))),"")</f>
        <v/>
      </c>
      <c r="O16" s="43" t="str">
        <f t="shared" ref="O16:O31" si="12">IF(A16&lt;&gt;"",IF(AND(M16=1,AND(0&lt;=K16,K16&lt;=10.4)),"黄",IF(AND(M16=1,10.5&lt;=K16),"赤",IF(AND(M16=2,AND(0&lt;=K16,K16&lt;=5.4)),"黄",IF(AND(M16=2,AND(5.5&lt;=K16,K16&lt;=10.4)),"オレンジ",IF(AND(M16=2,10.5&lt;=K16),"赤",IF(M16=3,"青",IF(M16=4,"緑","@@@"))))))),"")</f>
        <v/>
      </c>
      <c r="P16" s="42" t="str">
        <f>IF(B16&lt;&gt;"",VLOOKUP(N16,リスト!$F$3:$G$7,2,FALSE),"")</f>
        <v/>
      </c>
      <c r="Q16" s="42" t="str">
        <f>IF(B16&lt;&gt;"",VLOOKUP(O16,リスト!$F$3:$G$7,2,FALSE),"")</f>
        <v/>
      </c>
      <c r="R16" s="42" t="str">
        <f t="shared" ref="R16:R31" si="13">IF(B16&lt;&gt;"",P16*Q16,"")</f>
        <v/>
      </c>
      <c r="S16" s="42" t="str">
        <f t="shared" ref="S16:S31" si="14">IF(B16&lt;&gt;"",IF(OR(R16=3,R16=6,R16=9),"赤",IF(OR(R16=4,R16=2),"オレンジ",IF(R16=1,"黄",IF(R16=16,"青",IF(R16=25,"緑","@@@"))))),"")</f>
        <v/>
      </c>
    </row>
    <row r="17" spans="1:19" ht="17.25" customHeight="1">
      <c r="A17" s="27"/>
      <c r="B17" s="28"/>
      <c r="C17" s="29"/>
      <c r="D17" s="27"/>
      <c r="E17" s="28"/>
      <c r="F17" s="30"/>
      <c r="G17" s="38" t="str">
        <f t="shared" si="0"/>
        <v/>
      </c>
      <c r="H17" s="39" t="str">
        <f t="shared" si="1"/>
        <v/>
      </c>
      <c r="I17" s="31"/>
      <c r="J17" s="41" t="str">
        <f t="shared" si="9"/>
        <v/>
      </c>
      <c r="K17" s="41" t="str">
        <f t="shared" si="9"/>
        <v/>
      </c>
      <c r="L17" s="42" t="e">
        <f>VLOOKUP(I17,リスト!$B$3:$C$32,2,FALSE)</f>
        <v>#N/A</v>
      </c>
      <c r="M17" s="42" t="e">
        <f t="shared" si="10"/>
        <v>#N/A</v>
      </c>
      <c r="N17" s="43" t="str">
        <f t="shared" si="11"/>
        <v/>
      </c>
      <c r="O17" s="43" t="str">
        <f t="shared" si="12"/>
        <v/>
      </c>
      <c r="P17" s="42" t="str">
        <f>IF(B17&lt;&gt;"",VLOOKUP(N17,リスト!$F$3:$G$7,2,FALSE),"")</f>
        <v/>
      </c>
      <c r="Q17" s="42" t="str">
        <f>IF(B17&lt;&gt;"",VLOOKUP(O17,リスト!$F$3:$G$7,2,FALSE),"")</f>
        <v/>
      </c>
      <c r="R17" s="42" t="str">
        <f t="shared" si="13"/>
        <v/>
      </c>
      <c r="S17" s="42" t="str">
        <f t="shared" si="14"/>
        <v/>
      </c>
    </row>
    <row r="18" spans="1:19" ht="17.25" customHeight="1">
      <c r="A18" s="27"/>
      <c r="B18" s="28"/>
      <c r="C18" s="29"/>
      <c r="D18" s="27"/>
      <c r="E18" s="28"/>
      <c r="F18" s="30"/>
      <c r="G18" s="38" t="str">
        <f t="shared" si="0"/>
        <v/>
      </c>
      <c r="H18" s="39" t="str">
        <f t="shared" si="1"/>
        <v/>
      </c>
      <c r="I18" s="31"/>
      <c r="J18" s="41" t="str">
        <f t="shared" si="9"/>
        <v/>
      </c>
      <c r="K18" s="41" t="str">
        <f t="shared" si="9"/>
        <v/>
      </c>
      <c r="L18" s="42" t="e">
        <f>VLOOKUP(I18,リスト!$B$3:$C$32,2,FALSE)</f>
        <v>#N/A</v>
      </c>
      <c r="M18" s="42" t="e">
        <f t="shared" si="10"/>
        <v>#N/A</v>
      </c>
      <c r="N18" s="43" t="str">
        <f t="shared" si="11"/>
        <v/>
      </c>
      <c r="O18" s="43" t="str">
        <f t="shared" si="12"/>
        <v/>
      </c>
      <c r="P18" s="42" t="str">
        <f>IF(B18&lt;&gt;"",VLOOKUP(N18,リスト!$F$3:$G$7,2,FALSE),"")</f>
        <v/>
      </c>
      <c r="Q18" s="42" t="str">
        <f>IF(B18&lt;&gt;"",VLOOKUP(O18,リスト!$F$3:$G$7,2,FALSE),"")</f>
        <v/>
      </c>
      <c r="R18" s="42" t="str">
        <f t="shared" si="13"/>
        <v/>
      </c>
      <c r="S18" s="42" t="str">
        <f t="shared" si="14"/>
        <v/>
      </c>
    </row>
    <row r="19" spans="1:19" ht="17.25" customHeight="1">
      <c r="A19" s="27"/>
      <c r="B19" s="28"/>
      <c r="C19" s="29"/>
      <c r="D19" s="27"/>
      <c r="E19" s="28"/>
      <c r="F19" s="30"/>
      <c r="G19" s="38" t="str">
        <f t="shared" si="0"/>
        <v/>
      </c>
      <c r="H19" s="39" t="str">
        <f t="shared" si="1"/>
        <v/>
      </c>
      <c r="I19" s="31"/>
      <c r="J19" s="41" t="str">
        <f t="shared" si="9"/>
        <v/>
      </c>
      <c r="K19" s="41" t="str">
        <f t="shared" si="9"/>
        <v/>
      </c>
      <c r="L19" s="42" t="e">
        <f>VLOOKUP(I19,リスト!$B$3:$C$32,2,FALSE)</f>
        <v>#N/A</v>
      </c>
      <c r="M19" s="42" t="e">
        <f t="shared" si="10"/>
        <v>#N/A</v>
      </c>
      <c r="N19" s="43" t="str">
        <f t="shared" si="11"/>
        <v/>
      </c>
      <c r="O19" s="43" t="str">
        <f t="shared" si="12"/>
        <v/>
      </c>
      <c r="P19" s="42" t="str">
        <f>IF(B19&lt;&gt;"",VLOOKUP(N19,リスト!$F$3:$G$7,2,FALSE),"")</f>
        <v/>
      </c>
      <c r="Q19" s="42" t="str">
        <f>IF(B19&lt;&gt;"",VLOOKUP(O19,リスト!$F$3:$G$7,2,FALSE),"")</f>
        <v/>
      </c>
      <c r="R19" s="42" t="str">
        <f t="shared" si="13"/>
        <v/>
      </c>
      <c r="S19" s="42" t="str">
        <f t="shared" si="14"/>
        <v/>
      </c>
    </row>
    <row r="20" spans="1:19" ht="17.25" customHeight="1">
      <c r="A20" s="27"/>
      <c r="B20" s="28"/>
      <c r="C20" s="29"/>
      <c r="D20" s="27"/>
      <c r="E20" s="28"/>
      <c r="F20" s="30"/>
      <c r="G20" s="38" t="str">
        <f t="shared" si="0"/>
        <v/>
      </c>
      <c r="H20" s="39" t="str">
        <f t="shared" si="1"/>
        <v/>
      </c>
      <c r="I20" s="31"/>
      <c r="J20" s="41" t="str">
        <f t="shared" si="9"/>
        <v/>
      </c>
      <c r="K20" s="41" t="str">
        <f t="shared" si="9"/>
        <v/>
      </c>
      <c r="L20" s="42" t="e">
        <f>VLOOKUP(I20,リスト!$B$3:$C$32,2,FALSE)</f>
        <v>#N/A</v>
      </c>
      <c r="M20" s="42" t="e">
        <f t="shared" si="10"/>
        <v>#N/A</v>
      </c>
      <c r="N20" s="43" t="str">
        <f t="shared" si="11"/>
        <v/>
      </c>
      <c r="O20" s="43" t="str">
        <f t="shared" si="12"/>
        <v/>
      </c>
      <c r="P20" s="42" t="str">
        <f>IF(B20&lt;&gt;"",VLOOKUP(N20,リスト!$F$3:$G$7,2,FALSE),"")</f>
        <v/>
      </c>
      <c r="Q20" s="42" t="str">
        <f>IF(B20&lt;&gt;"",VLOOKUP(O20,リスト!$F$3:$G$7,2,FALSE),"")</f>
        <v/>
      </c>
      <c r="R20" s="42" t="str">
        <f t="shared" si="13"/>
        <v/>
      </c>
      <c r="S20" s="42" t="str">
        <f t="shared" si="14"/>
        <v/>
      </c>
    </row>
    <row r="21" spans="1:19" ht="17.25" customHeight="1">
      <c r="A21" s="27"/>
      <c r="B21" s="28"/>
      <c r="C21" s="29"/>
      <c r="D21" s="27"/>
      <c r="E21" s="28"/>
      <c r="F21" s="30"/>
      <c r="G21" s="38" t="str">
        <f t="shared" si="0"/>
        <v/>
      </c>
      <c r="H21" s="39" t="str">
        <f t="shared" si="1"/>
        <v/>
      </c>
      <c r="I21" s="31"/>
      <c r="J21" s="41" t="str">
        <f t="shared" si="9"/>
        <v/>
      </c>
      <c r="K21" s="41" t="str">
        <f t="shared" si="9"/>
        <v/>
      </c>
      <c r="L21" s="42" t="e">
        <f>VLOOKUP(I21,リスト!$B$3:$C$32,2,FALSE)</f>
        <v>#N/A</v>
      </c>
      <c r="M21" s="42" t="e">
        <f t="shared" si="10"/>
        <v>#N/A</v>
      </c>
      <c r="N21" s="43" t="str">
        <f t="shared" si="11"/>
        <v/>
      </c>
      <c r="O21" s="43" t="str">
        <f t="shared" si="12"/>
        <v/>
      </c>
      <c r="P21" s="42" t="str">
        <f>IF(B21&lt;&gt;"",VLOOKUP(N21,リスト!$F$3:$G$7,2,FALSE),"")</f>
        <v/>
      </c>
      <c r="Q21" s="42" t="str">
        <f>IF(B21&lt;&gt;"",VLOOKUP(O21,リスト!$F$3:$G$7,2,FALSE),"")</f>
        <v/>
      </c>
      <c r="R21" s="42" t="str">
        <f t="shared" si="13"/>
        <v/>
      </c>
      <c r="S21" s="42" t="str">
        <f t="shared" si="14"/>
        <v/>
      </c>
    </row>
    <row r="22" spans="1:19" ht="17.25" customHeight="1">
      <c r="A22" s="27"/>
      <c r="B22" s="28"/>
      <c r="C22" s="29"/>
      <c r="D22" s="27"/>
      <c r="E22" s="28"/>
      <c r="F22" s="30"/>
      <c r="G22" s="38" t="str">
        <f t="shared" si="0"/>
        <v/>
      </c>
      <c r="H22" s="39" t="str">
        <f t="shared" si="1"/>
        <v/>
      </c>
      <c r="I22" s="31"/>
      <c r="J22" s="41" t="str">
        <f t="shared" si="9"/>
        <v/>
      </c>
      <c r="K22" s="41" t="str">
        <f t="shared" si="9"/>
        <v/>
      </c>
      <c r="L22" s="42" t="e">
        <f>VLOOKUP(I22,リスト!$B$3:$C$32,2,FALSE)</f>
        <v>#N/A</v>
      </c>
      <c r="M22" s="42" t="e">
        <f t="shared" si="10"/>
        <v>#N/A</v>
      </c>
      <c r="N22" s="43" t="str">
        <f t="shared" si="11"/>
        <v/>
      </c>
      <c r="O22" s="43" t="str">
        <f t="shared" si="12"/>
        <v/>
      </c>
      <c r="P22" s="42" t="str">
        <f>IF(B22&lt;&gt;"",VLOOKUP(N22,リスト!$F$3:$G$7,2,FALSE),"")</f>
        <v/>
      </c>
      <c r="Q22" s="42" t="str">
        <f>IF(B22&lt;&gt;"",VLOOKUP(O22,リスト!$F$3:$G$7,2,FALSE),"")</f>
        <v/>
      </c>
      <c r="R22" s="42" t="str">
        <f t="shared" si="13"/>
        <v/>
      </c>
      <c r="S22" s="42" t="str">
        <f t="shared" si="14"/>
        <v/>
      </c>
    </row>
    <row r="23" spans="1:19" ht="17.25" customHeight="1">
      <c r="A23" s="27"/>
      <c r="B23" s="28"/>
      <c r="C23" s="29"/>
      <c r="D23" s="27"/>
      <c r="E23" s="28"/>
      <c r="F23" s="30"/>
      <c r="G23" s="38" t="str">
        <f t="shared" si="0"/>
        <v/>
      </c>
      <c r="H23" s="39" t="str">
        <f t="shared" si="1"/>
        <v/>
      </c>
      <c r="I23" s="31"/>
      <c r="J23" s="41" t="str">
        <f t="shared" si="9"/>
        <v/>
      </c>
      <c r="K23" s="41" t="str">
        <f t="shared" si="9"/>
        <v/>
      </c>
      <c r="L23" s="42" t="e">
        <f>VLOOKUP(I23,リスト!$B$3:$C$32,2,FALSE)</f>
        <v>#N/A</v>
      </c>
      <c r="M23" s="42" t="e">
        <f t="shared" si="10"/>
        <v>#N/A</v>
      </c>
      <c r="N23" s="43" t="str">
        <f t="shared" si="11"/>
        <v/>
      </c>
      <c r="O23" s="43" t="str">
        <f t="shared" si="12"/>
        <v/>
      </c>
      <c r="P23" s="42" t="str">
        <f>IF(B23&lt;&gt;"",VLOOKUP(N23,リスト!$F$3:$G$7,2,FALSE),"")</f>
        <v/>
      </c>
      <c r="Q23" s="42" t="str">
        <f>IF(B23&lt;&gt;"",VLOOKUP(O23,リスト!$F$3:$G$7,2,FALSE),"")</f>
        <v/>
      </c>
      <c r="R23" s="42" t="str">
        <f t="shared" si="13"/>
        <v/>
      </c>
      <c r="S23" s="42" t="str">
        <f t="shared" si="14"/>
        <v/>
      </c>
    </row>
    <row r="24" spans="1:19" ht="17.25" customHeight="1">
      <c r="A24" s="27"/>
      <c r="B24" s="28"/>
      <c r="C24" s="29"/>
      <c r="D24" s="27"/>
      <c r="E24" s="28"/>
      <c r="F24" s="30"/>
      <c r="G24" s="38" t="str">
        <f t="shared" si="0"/>
        <v/>
      </c>
      <c r="H24" s="39" t="str">
        <f t="shared" si="1"/>
        <v/>
      </c>
      <c r="I24" s="31"/>
      <c r="J24" s="41" t="str">
        <f t="shared" si="9"/>
        <v/>
      </c>
      <c r="K24" s="41" t="str">
        <f t="shared" si="9"/>
        <v/>
      </c>
      <c r="L24" s="42" t="e">
        <f>VLOOKUP(I24,リスト!$B$3:$C$32,2,FALSE)</f>
        <v>#N/A</v>
      </c>
      <c r="M24" s="42" t="e">
        <f t="shared" si="10"/>
        <v>#N/A</v>
      </c>
      <c r="N24" s="43" t="str">
        <f t="shared" si="11"/>
        <v/>
      </c>
      <c r="O24" s="43" t="str">
        <f t="shared" si="12"/>
        <v/>
      </c>
      <c r="P24" s="42" t="str">
        <f>IF(B24&lt;&gt;"",VLOOKUP(N24,リスト!$F$3:$G$7,2,FALSE),"")</f>
        <v/>
      </c>
      <c r="Q24" s="42" t="str">
        <f>IF(B24&lt;&gt;"",VLOOKUP(O24,リスト!$F$3:$G$7,2,FALSE),"")</f>
        <v/>
      </c>
      <c r="R24" s="42" t="str">
        <f t="shared" si="13"/>
        <v/>
      </c>
      <c r="S24" s="42" t="str">
        <f t="shared" si="14"/>
        <v/>
      </c>
    </row>
    <row r="25" spans="1:19" ht="17.25" customHeight="1">
      <c r="A25" s="27"/>
      <c r="B25" s="28"/>
      <c r="C25" s="29"/>
      <c r="D25" s="27"/>
      <c r="E25" s="28"/>
      <c r="F25" s="30"/>
      <c r="G25" s="38" t="str">
        <f t="shared" si="0"/>
        <v/>
      </c>
      <c r="H25" s="39" t="str">
        <f t="shared" si="1"/>
        <v/>
      </c>
      <c r="I25" s="31"/>
      <c r="J25" s="41" t="str">
        <f t="shared" si="9"/>
        <v/>
      </c>
      <c r="K25" s="41" t="str">
        <f t="shared" si="9"/>
        <v/>
      </c>
      <c r="L25" s="42" t="e">
        <f>VLOOKUP(I25,リスト!$B$3:$C$32,2,FALSE)</f>
        <v>#N/A</v>
      </c>
      <c r="M25" s="42" t="e">
        <f t="shared" si="10"/>
        <v>#N/A</v>
      </c>
      <c r="N25" s="43" t="str">
        <f t="shared" si="11"/>
        <v/>
      </c>
      <c r="O25" s="43" t="str">
        <f t="shared" si="12"/>
        <v/>
      </c>
      <c r="P25" s="42" t="str">
        <f>IF(B25&lt;&gt;"",VLOOKUP(N25,リスト!$F$3:$G$7,2,FALSE),"")</f>
        <v/>
      </c>
      <c r="Q25" s="42" t="str">
        <f>IF(B25&lt;&gt;"",VLOOKUP(O25,リスト!$F$3:$G$7,2,FALSE),"")</f>
        <v/>
      </c>
      <c r="R25" s="42" t="str">
        <f t="shared" si="13"/>
        <v/>
      </c>
      <c r="S25" s="42" t="str">
        <f t="shared" si="14"/>
        <v/>
      </c>
    </row>
    <row r="26" spans="1:19" ht="17.25" customHeight="1">
      <c r="A26" s="27"/>
      <c r="B26" s="28"/>
      <c r="C26" s="29"/>
      <c r="D26" s="27"/>
      <c r="E26" s="28"/>
      <c r="F26" s="30"/>
      <c r="G26" s="38" t="str">
        <f t="shared" si="0"/>
        <v/>
      </c>
      <c r="H26" s="39" t="str">
        <f t="shared" si="1"/>
        <v/>
      </c>
      <c r="I26" s="31"/>
      <c r="J26" s="41" t="str">
        <f t="shared" si="9"/>
        <v/>
      </c>
      <c r="K26" s="41" t="str">
        <f t="shared" si="9"/>
        <v/>
      </c>
      <c r="L26" s="42" t="e">
        <f>VLOOKUP(I26,リスト!$B$3:$C$32,2,FALSE)</f>
        <v>#N/A</v>
      </c>
      <c r="M26" s="42" t="e">
        <f t="shared" si="10"/>
        <v>#N/A</v>
      </c>
      <c r="N26" s="43" t="str">
        <f t="shared" si="11"/>
        <v/>
      </c>
      <c r="O26" s="43" t="str">
        <f t="shared" si="12"/>
        <v/>
      </c>
      <c r="P26" s="42" t="str">
        <f>IF(B26&lt;&gt;"",VLOOKUP(N26,リスト!$F$3:$G$7,2,FALSE),"")</f>
        <v/>
      </c>
      <c r="Q26" s="42" t="str">
        <f>IF(B26&lt;&gt;"",VLOOKUP(O26,リスト!$F$3:$G$7,2,FALSE),"")</f>
        <v/>
      </c>
      <c r="R26" s="42" t="str">
        <f t="shared" si="13"/>
        <v/>
      </c>
      <c r="S26" s="42" t="str">
        <f t="shared" si="14"/>
        <v/>
      </c>
    </row>
    <row r="27" spans="1:19" ht="17.25" customHeight="1">
      <c r="A27" s="27"/>
      <c r="B27" s="28"/>
      <c r="C27" s="29"/>
      <c r="D27" s="27"/>
      <c r="E27" s="28"/>
      <c r="F27" s="30"/>
      <c r="G27" s="38" t="str">
        <f t="shared" si="0"/>
        <v/>
      </c>
      <c r="H27" s="39" t="str">
        <f t="shared" si="1"/>
        <v/>
      </c>
      <c r="I27" s="31"/>
      <c r="J27" s="41" t="str">
        <f t="shared" si="9"/>
        <v/>
      </c>
      <c r="K27" s="41" t="str">
        <f t="shared" si="9"/>
        <v/>
      </c>
      <c r="L27" s="42" t="e">
        <f>VLOOKUP(I27,リスト!$B$3:$C$32,2,FALSE)</f>
        <v>#N/A</v>
      </c>
      <c r="M27" s="42" t="e">
        <f t="shared" si="10"/>
        <v>#N/A</v>
      </c>
      <c r="N27" s="43" t="str">
        <f t="shared" si="11"/>
        <v/>
      </c>
      <c r="O27" s="43" t="str">
        <f t="shared" si="12"/>
        <v/>
      </c>
      <c r="P27" s="42" t="str">
        <f>IF(B27&lt;&gt;"",VLOOKUP(N27,リスト!$F$3:$G$7,2,FALSE),"")</f>
        <v/>
      </c>
      <c r="Q27" s="42" t="str">
        <f>IF(B27&lt;&gt;"",VLOOKUP(O27,リスト!$F$3:$G$7,2,FALSE),"")</f>
        <v/>
      </c>
      <c r="R27" s="42" t="str">
        <f t="shared" si="13"/>
        <v/>
      </c>
      <c r="S27" s="42" t="str">
        <f t="shared" si="14"/>
        <v/>
      </c>
    </row>
    <row r="28" spans="1:19" ht="17.25" customHeight="1">
      <c r="A28" s="27"/>
      <c r="B28" s="28"/>
      <c r="C28" s="29"/>
      <c r="D28" s="27"/>
      <c r="E28" s="28"/>
      <c r="F28" s="30"/>
      <c r="G28" s="38" t="str">
        <f t="shared" si="0"/>
        <v/>
      </c>
      <c r="H28" s="39" t="str">
        <f t="shared" si="1"/>
        <v/>
      </c>
      <c r="I28" s="31"/>
      <c r="J28" s="41" t="str">
        <f t="shared" si="9"/>
        <v/>
      </c>
      <c r="K28" s="41" t="str">
        <f t="shared" si="9"/>
        <v/>
      </c>
      <c r="L28" s="42" t="e">
        <f>VLOOKUP(I28,リスト!$B$3:$C$32,2,FALSE)</f>
        <v>#N/A</v>
      </c>
      <c r="M28" s="42" t="e">
        <f t="shared" si="10"/>
        <v>#N/A</v>
      </c>
      <c r="N28" s="43" t="str">
        <f t="shared" si="11"/>
        <v/>
      </c>
      <c r="O28" s="43" t="str">
        <f t="shared" si="12"/>
        <v/>
      </c>
      <c r="P28" s="42" t="str">
        <f>IF(B28&lt;&gt;"",VLOOKUP(N28,リスト!$F$3:$G$7,2,FALSE),"")</f>
        <v/>
      </c>
      <c r="Q28" s="42" t="str">
        <f>IF(B28&lt;&gt;"",VLOOKUP(O28,リスト!$F$3:$G$7,2,FALSE),"")</f>
        <v/>
      </c>
      <c r="R28" s="42" t="str">
        <f t="shared" si="13"/>
        <v/>
      </c>
      <c r="S28" s="42" t="str">
        <f t="shared" si="14"/>
        <v/>
      </c>
    </row>
    <row r="29" spans="1:19" ht="17.25" customHeight="1">
      <c r="A29" s="27"/>
      <c r="B29" s="28"/>
      <c r="C29" s="29"/>
      <c r="D29" s="27"/>
      <c r="E29" s="28"/>
      <c r="F29" s="30"/>
      <c r="G29" s="38" t="str">
        <f t="shared" si="0"/>
        <v/>
      </c>
      <c r="H29" s="39" t="str">
        <f t="shared" si="1"/>
        <v/>
      </c>
      <c r="I29" s="31"/>
      <c r="J29" s="41" t="str">
        <f t="shared" si="9"/>
        <v/>
      </c>
      <c r="K29" s="41" t="str">
        <f t="shared" si="9"/>
        <v/>
      </c>
      <c r="L29" s="42" t="e">
        <f>VLOOKUP(I29,リスト!$B$3:$C$32,2,FALSE)</f>
        <v>#N/A</v>
      </c>
      <c r="M29" s="42" t="e">
        <f t="shared" si="10"/>
        <v>#N/A</v>
      </c>
      <c r="N29" s="43" t="str">
        <f t="shared" si="11"/>
        <v/>
      </c>
      <c r="O29" s="43" t="str">
        <f t="shared" si="12"/>
        <v/>
      </c>
      <c r="P29" s="42" t="str">
        <f>IF(B29&lt;&gt;"",VLOOKUP(N29,リスト!$F$3:$G$7,2,FALSE),"")</f>
        <v/>
      </c>
      <c r="Q29" s="42" t="str">
        <f>IF(B29&lt;&gt;"",VLOOKUP(O29,リスト!$F$3:$G$7,2,FALSE),"")</f>
        <v/>
      </c>
      <c r="R29" s="42" t="str">
        <f t="shared" si="13"/>
        <v/>
      </c>
      <c r="S29" s="42" t="str">
        <f t="shared" si="14"/>
        <v/>
      </c>
    </row>
    <row r="30" spans="1:19" ht="17.25" customHeight="1">
      <c r="A30" s="27"/>
      <c r="B30" s="28"/>
      <c r="C30" s="29"/>
      <c r="D30" s="27"/>
      <c r="E30" s="28"/>
      <c r="F30" s="30"/>
      <c r="G30" s="38" t="str">
        <f t="shared" si="0"/>
        <v/>
      </c>
      <c r="H30" s="39" t="str">
        <f t="shared" si="1"/>
        <v/>
      </c>
      <c r="I30" s="31"/>
      <c r="J30" s="41" t="str">
        <f t="shared" si="9"/>
        <v/>
      </c>
      <c r="K30" s="41" t="str">
        <f t="shared" si="9"/>
        <v/>
      </c>
      <c r="L30" s="42" t="e">
        <f>VLOOKUP(I30,リスト!$B$3:$C$32,2,FALSE)</f>
        <v>#N/A</v>
      </c>
      <c r="M30" s="42" t="e">
        <f t="shared" si="10"/>
        <v>#N/A</v>
      </c>
      <c r="N30" s="43" t="str">
        <f t="shared" si="11"/>
        <v/>
      </c>
      <c r="O30" s="43" t="str">
        <f t="shared" si="12"/>
        <v/>
      </c>
      <c r="P30" s="42" t="str">
        <f>IF(B30&lt;&gt;"",VLOOKUP(N30,リスト!$F$3:$G$7,2,FALSE),"")</f>
        <v/>
      </c>
      <c r="Q30" s="42" t="str">
        <f>IF(B30&lt;&gt;"",VLOOKUP(O30,リスト!$F$3:$G$7,2,FALSE),"")</f>
        <v/>
      </c>
      <c r="R30" s="42" t="str">
        <f t="shared" si="13"/>
        <v/>
      </c>
      <c r="S30" s="42" t="str">
        <f t="shared" si="14"/>
        <v/>
      </c>
    </row>
    <row r="31" spans="1:19" ht="17.25" customHeight="1">
      <c r="A31" s="32"/>
      <c r="B31" s="33"/>
      <c r="C31" s="34"/>
      <c r="D31" s="32"/>
      <c r="E31" s="33"/>
      <c r="F31" s="35"/>
      <c r="G31" s="40" t="str">
        <f t="shared" si="0"/>
        <v/>
      </c>
      <c r="H31" s="40" t="str">
        <f t="shared" si="1"/>
        <v/>
      </c>
      <c r="I31" s="36"/>
      <c r="J31" s="41" t="str">
        <f t="shared" si="9"/>
        <v/>
      </c>
      <c r="K31" s="41" t="str">
        <f t="shared" si="9"/>
        <v/>
      </c>
      <c r="L31" s="42" t="e">
        <f>VLOOKUP(I31,リスト!$B$3:$C$32,2,FALSE)</f>
        <v>#N/A</v>
      </c>
      <c r="M31" s="42" t="e">
        <f t="shared" si="10"/>
        <v>#N/A</v>
      </c>
      <c r="N31" s="43" t="str">
        <f t="shared" si="11"/>
        <v/>
      </c>
      <c r="O31" s="43" t="str">
        <f t="shared" si="12"/>
        <v/>
      </c>
      <c r="P31" s="42" t="str">
        <f>IF(B31&lt;&gt;"",VLOOKUP(N31,リスト!$F$3:$G$7,2,FALSE),"")</f>
        <v/>
      </c>
      <c r="Q31" s="42" t="str">
        <f>IF(B31&lt;&gt;"",VLOOKUP(O31,リスト!$F$3:$G$7,2,FALSE),"")</f>
        <v/>
      </c>
      <c r="R31" s="42" t="str">
        <f t="shared" si="13"/>
        <v/>
      </c>
      <c r="S31" s="42" t="str">
        <f t="shared" si="14"/>
        <v/>
      </c>
    </row>
  </sheetData>
  <mergeCells count="11">
    <mergeCell ref="J5:K5"/>
    <mergeCell ref="N5:O5"/>
    <mergeCell ref="P5:Q5"/>
    <mergeCell ref="A1:I1"/>
    <mergeCell ref="G2:I2"/>
    <mergeCell ref="A4:A5"/>
    <mergeCell ref="B4:C4"/>
    <mergeCell ref="D4:D5"/>
    <mergeCell ref="E4:F4"/>
    <mergeCell ref="G4:H4"/>
    <mergeCell ref="I4:I5"/>
  </mergeCells>
  <phoneticPr fontId="1"/>
  <conditionalFormatting sqref="N6:O31">
    <cfRule type="cellIs" dxfId="13" priority="10" operator="equal">
      <formula>"緑"</formula>
    </cfRule>
    <cfRule type="cellIs" dxfId="12" priority="11" operator="equal">
      <formula>"黄"</formula>
    </cfRule>
    <cfRule type="cellIs" dxfId="11" priority="12" operator="equal">
      <formula>"オレンジ"</formula>
    </cfRule>
    <cfRule type="cellIs" dxfId="10" priority="13" operator="equal">
      <formula>"青"</formula>
    </cfRule>
    <cfRule type="cellIs" dxfId="9" priority="14" operator="equal">
      <formula>"赤"</formula>
    </cfRule>
  </conditionalFormatting>
  <conditionalFormatting sqref="G6:G31">
    <cfRule type="expression" dxfId="8" priority="8">
      <formula>$N6="オレンジ"</formula>
    </cfRule>
    <cfRule type="expression" dxfId="7" priority="9">
      <formula>$N6="赤"</formula>
    </cfRule>
  </conditionalFormatting>
  <conditionalFormatting sqref="H6:H31">
    <cfRule type="expression" dxfId="6" priority="6">
      <formula>$O6="オレンジ"</formula>
    </cfRule>
    <cfRule type="expression" dxfId="5" priority="7">
      <formula>$O6="赤"</formula>
    </cfRule>
  </conditionalFormatting>
  <conditionalFormatting sqref="A6:A31">
    <cfRule type="expression" dxfId="4" priority="1">
      <formula>$S6="緑"</formula>
    </cfRule>
    <cfRule type="expression" dxfId="3" priority="2">
      <formula>$S6="青"</formula>
    </cfRule>
    <cfRule type="expression" dxfId="2" priority="3">
      <formula>$S6="黄"</formula>
    </cfRule>
    <cfRule type="expression" dxfId="1" priority="4">
      <formula>$S6="オレンジ"</formula>
    </cfRule>
    <cfRule type="expression" dxfId="0" priority="5">
      <formula>$S6="赤"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landscape" r:id="rId1"/>
  <colBreaks count="1" manualBreakCount="1">
    <brk id="9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リスト!$B$3:$B$32</xm:f>
          </x14:formula1>
          <xm:sqref>I6:I31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8"/>
  <sheetViews>
    <sheetView topLeftCell="A13" workbookViewId="0">
      <selection activeCell="B26" sqref="B26"/>
    </sheetView>
  </sheetViews>
  <sheetFormatPr defaultColWidth="9" defaultRowHeight="13"/>
  <cols>
    <col min="1" max="1" width="9" style="1"/>
    <col min="2" max="2" width="13.6328125" style="1" customWidth="1"/>
    <col min="3" max="3" width="6.08984375" style="1" customWidth="1"/>
    <col min="4" max="4" width="9" style="1"/>
    <col min="5" max="5" width="5.453125" style="1" customWidth="1"/>
    <col min="6" max="6" width="9" style="1"/>
    <col min="7" max="7" width="6.08984375" style="1" customWidth="1"/>
    <col min="8" max="16384" width="9" style="1"/>
  </cols>
  <sheetData>
    <row r="2" spans="2:7">
      <c r="B2" s="120" t="s">
        <v>41</v>
      </c>
      <c r="C2" s="120"/>
      <c r="E2" s="121" t="s">
        <v>42</v>
      </c>
      <c r="F2" s="121"/>
    </row>
    <row r="3" spans="2:7">
      <c r="B3" s="90" t="s">
        <v>60</v>
      </c>
      <c r="C3" s="2">
        <v>1</v>
      </c>
      <c r="F3" s="3" t="s">
        <v>43</v>
      </c>
      <c r="G3" s="1">
        <v>1</v>
      </c>
    </row>
    <row r="4" spans="2:7">
      <c r="B4" s="90" t="s">
        <v>61</v>
      </c>
      <c r="C4" s="2">
        <v>2</v>
      </c>
      <c r="F4" s="4" t="s">
        <v>44</v>
      </c>
      <c r="G4" s="1">
        <v>2</v>
      </c>
    </row>
    <row r="5" spans="2:7">
      <c r="B5" s="90" t="s">
        <v>66</v>
      </c>
      <c r="C5" s="2">
        <v>3</v>
      </c>
      <c r="F5" s="7" t="s">
        <v>47</v>
      </c>
      <c r="G5" s="1">
        <v>3</v>
      </c>
    </row>
    <row r="6" spans="2:7">
      <c r="B6" s="90" t="s">
        <v>24</v>
      </c>
      <c r="C6" s="2">
        <v>4</v>
      </c>
      <c r="F6" s="5" t="s">
        <v>45</v>
      </c>
      <c r="G6" s="1">
        <v>4</v>
      </c>
    </row>
    <row r="7" spans="2:7">
      <c r="B7" s="90" t="s">
        <v>62</v>
      </c>
      <c r="C7" s="2">
        <v>5</v>
      </c>
      <c r="F7" s="6" t="s">
        <v>46</v>
      </c>
      <c r="G7" s="1">
        <v>5</v>
      </c>
    </row>
    <row r="8" spans="2:7">
      <c r="B8" s="90" t="s">
        <v>77</v>
      </c>
      <c r="C8" s="2">
        <v>6</v>
      </c>
    </row>
    <row r="9" spans="2:7">
      <c r="B9" s="90" t="s">
        <v>25</v>
      </c>
      <c r="C9" s="2">
        <v>7</v>
      </c>
    </row>
    <row r="10" spans="2:7">
      <c r="B10" s="90" t="s">
        <v>78</v>
      </c>
      <c r="C10" s="2">
        <v>8</v>
      </c>
    </row>
    <row r="11" spans="2:7">
      <c r="B11" s="90" t="s">
        <v>68</v>
      </c>
      <c r="C11" s="2">
        <v>9</v>
      </c>
    </row>
    <row r="12" spans="2:7">
      <c r="B12" s="90" t="s">
        <v>69</v>
      </c>
      <c r="C12" s="2">
        <v>10</v>
      </c>
    </row>
    <row r="13" spans="2:7">
      <c r="B13" s="90" t="s">
        <v>26</v>
      </c>
      <c r="C13" s="2">
        <v>11</v>
      </c>
    </row>
    <row r="14" spans="2:7">
      <c r="B14" s="90" t="s">
        <v>27</v>
      </c>
      <c r="C14" s="2">
        <v>12</v>
      </c>
    </row>
    <row r="15" spans="2:7">
      <c r="B15" s="90" t="s">
        <v>28</v>
      </c>
      <c r="C15" s="2">
        <v>13</v>
      </c>
    </row>
    <row r="16" spans="2:7">
      <c r="B16" s="90" t="s">
        <v>67</v>
      </c>
      <c r="C16" s="2">
        <v>14</v>
      </c>
    </row>
    <row r="17" spans="2:3">
      <c r="B17" s="90" t="s">
        <v>63</v>
      </c>
      <c r="C17" s="2">
        <v>15</v>
      </c>
    </row>
    <row r="18" spans="2:3">
      <c r="B18" s="90" t="s">
        <v>64</v>
      </c>
      <c r="C18" s="2">
        <v>16</v>
      </c>
    </row>
    <row r="19" spans="2:3">
      <c r="B19" s="90" t="s">
        <v>65</v>
      </c>
      <c r="C19" s="2">
        <v>17</v>
      </c>
    </row>
    <row r="20" spans="2:3">
      <c r="B20" s="90" t="s">
        <v>29</v>
      </c>
      <c r="C20" s="2">
        <v>18</v>
      </c>
    </row>
    <row r="21" spans="2:3">
      <c r="B21" s="90" t="s">
        <v>30</v>
      </c>
      <c r="C21" s="2">
        <v>19</v>
      </c>
    </row>
    <row r="22" spans="2:3">
      <c r="B22" s="90" t="s">
        <v>31</v>
      </c>
      <c r="C22" s="2">
        <v>20</v>
      </c>
    </row>
    <row r="23" spans="2:3">
      <c r="B23" s="90" t="s">
        <v>32</v>
      </c>
      <c r="C23" s="2">
        <v>21</v>
      </c>
    </row>
    <row r="24" spans="2:3">
      <c r="B24" s="90" t="s">
        <v>33</v>
      </c>
      <c r="C24" s="2">
        <v>22</v>
      </c>
    </row>
    <row r="25" spans="2:3">
      <c r="B25" s="90" t="s">
        <v>34</v>
      </c>
      <c r="C25" s="2">
        <v>23</v>
      </c>
    </row>
    <row r="26" spans="2:3">
      <c r="B26" s="90" t="s">
        <v>35</v>
      </c>
      <c r="C26" s="2">
        <v>24</v>
      </c>
    </row>
    <row r="27" spans="2:3">
      <c r="B27" s="90" t="s">
        <v>23</v>
      </c>
      <c r="C27" s="2">
        <v>25</v>
      </c>
    </row>
    <row r="28" spans="2:3">
      <c r="B28" s="90" t="s">
        <v>36</v>
      </c>
      <c r="C28" s="2">
        <v>26</v>
      </c>
    </row>
    <row r="29" spans="2:3">
      <c r="B29" s="90" t="s">
        <v>37</v>
      </c>
      <c r="C29" s="2">
        <v>27</v>
      </c>
    </row>
    <row r="30" spans="2:3">
      <c r="B30" s="2"/>
      <c r="C30" s="2">
        <v>28</v>
      </c>
    </row>
    <row r="31" spans="2:3">
      <c r="B31" s="2"/>
      <c r="C31" s="2">
        <v>29</v>
      </c>
    </row>
    <row r="32" spans="2:3">
      <c r="B32" s="2"/>
      <c r="C32" s="2">
        <v>30</v>
      </c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</sheetData>
  <mergeCells count="2">
    <mergeCell ref="B2:C2"/>
    <mergeCell ref="E2:F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G6" sqref="G6"/>
    </sheetView>
  </sheetViews>
  <sheetFormatPr defaultColWidth="9" defaultRowHeight="18" customHeight="1"/>
  <cols>
    <col min="1" max="1" width="15.7265625" style="45" customWidth="1"/>
    <col min="2" max="2" width="56.26953125" style="45" bestFit="1" customWidth="1"/>
    <col min="3" max="16384" width="9" style="45"/>
  </cols>
  <sheetData>
    <row r="1" spans="1:2" ht="28.5" customHeight="1">
      <c r="A1" s="44" t="s">
        <v>50</v>
      </c>
    </row>
    <row r="2" spans="1:2" ht="33" customHeight="1">
      <c r="A2" s="122" t="s">
        <v>51</v>
      </c>
      <c r="B2" s="122"/>
    </row>
    <row r="3" spans="1:2" ht="26.25" customHeight="1">
      <c r="A3" s="46" t="s">
        <v>52</v>
      </c>
      <c r="B3" s="46" t="s">
        <v>53</v>
      </c>
    </row>
    <row r="4" spans="1:2" ht="47.25" customHeight="1">
      <c r="A4" s="47" t="s">
        <v>43</v>
      </c>
      <c r="B4" s="48" t="s">
        <v>59</v>
      </c>
    </row>
    <row r="5" spans="1:2" ht="47.25" customHeight="1">
      <c r="A5" s="49" t="s">
        <v>54</v>
      </c>
      <c r="B5" s="48" t="s">
        <v>55</v>
      </c>
    </row>
    <row r="6" spans="1:2" ht="47.25" customHeight="1">
      <c r="A6" s="50" t="s">
        <v>45</v>
      </c>
      <c r="B6" s="51" t="s">
        <v>56</v>
      </c>
    </row>
    <row r="7" spans="1:2" ht="47.25" customHeight="1">
      <c r="A7" s="52" t="s">
        <v>46</v>
      </c>
      <c r="B7" s="51" t="s">
        <v>57</v>
      </c>
    </row>
    <row r="8" spans="1:2" ht="47.25" customHeight="1">
      <c r="A8" s="53" t="s">
        <v>47</v>
      </c>
      <c r="B8" s="48" t="s">
        <v>58</v>
      </c>
    </row>
    <row r="9" spans="1:2" s="55" customFormat="1" ht="18" customHeight="1">
      <c r="A9" s="54"/>
      <c r="B9" s="54"/>
    </row>
    <row r="10" spans="1:2" s="55" customFormat="1" ht="18" customHeight="1">
      <c r="A10" s="54"/>
      <c r="B10" s="54"/>
    </row>
  </sheetData>
  <mergeCells count="1">
    <mergeCell ref="A2:B2"/>
  </mergeCells>
  <phoneticPr fontId="1"/>
  <printOptions horizontalCentered="1"/>
  <pageMargins left="0.59055118110236227" right="0.59055118110236227" top="1.1811023622047245" bottom="1.1811023622047245" header="0.70866141732283472" footer="0.70866141732283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比較表</vt:lpstr>
      <vt:lpstr>作成例</vt:lpstr>
      <vt:lpstr>リスト</vt:lpstr>
      <vt:lpstr>着色例</vt:lpstr>
      <vt:lpstr>作成例!Print_Area</vt:lpstr>
      <vt:lpstr>比較表!Print_Area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墨田区役所</dc:creator>
  <cp:lastModifiedBy>髙橋　恭平</cp:lastModifiedBy>
  <cp:lastPrinted>2023-02-21T01:56:41Z</cp:lastPrinted>
  <dcterms:created xsi:type="dcterms:W3CDTF">2018-06-05T01:59:50Z</dcterms:created>
  <dcterms:modified xsi:type="dcterms:W3CDTF">2024-12-02T02:51:14Z</dcterms:modified>
</cp:coreProperties>
</file>